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Site\Conteudo Acesso à Informação\1. Atividades e Resultados - Planilha de Produção\Relatório de Atividades Hospitalar\2026\"/>
    </mc:Choice>
  </mc:AlternateContent>
  <xr:revisionPtr revIDLastSave="0" documentId="14_{77BEC5ED-9487-4EA8-8A86-92A098A34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Resultados'!$A$1:$L$308</definedName>
    <definedName name="_xlnm.Print_Titles" localSheetId="0">'Atividades e Resultados'!$1:$4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" i="2" l="1"/>
  <c r="L198" i="2"/>
  <c r="L197" i="2"/>
  <c r="L196" i="2"/>
  <c r="K173" i="2"/>
  <c r="J173" i="2"/>
  <c r="L172" i="2"/>
  <c r="L183" i="2"/>
  <c r="L194" i="2"/>
  <c r="L205" i="2"/>
  <c r="K205" i="2"/>
  <c r="K206" i="2"/>
  <c r="K183" i="2"/>
  <c r="J183" i="2"/>
  <c r="J172" i="2"/>
  <c r="L139" i="2" l="1"/>
  <c r="K139" i="2"/>
  <c r="J139" i="2"/>
  <c r="L154" i="2" l="1"/>
  <c r="L153" i="2"/>
  <c r="L147" i="2"/>
  <c r="L145" i="2"/>
  <c r="L146" i="2"/>
  <c r="L148" i="2"/>
  <c r="K147" i="2"/>
  <c r="K303" i="2" l="1"/>
  <c r="L303" i="2" s="1"/>
  <c r="K302" i="2"/>
  <c r="L302" i="2" s="1"/>
  <c r="K301" i="2"/>
  <c r="L301" i="2" s="1"/>
  <c r="K300" i="2"/>
  <c r="L300" i="2" s="1"/>
  <c r="K299" i="2"/>
  <c r="L299" i="2" s="1"/>
  <c r="K298" i="2"/>
  <c r="L298" i="2" s="1"/>
  <c r="K297" i="2"/>
  <c r="L297" i="2" s="1"/>
  <c r="K296" i="2"/>
  <c r="L296" i="2" s="1"/>
  <c r="K295" i="2"/>
  <c r="L295" i="2" s="1"/>
  <c r="K294" i="2"/>
  <c r="L294" i="2" s="1"/>
  <c r="K293" i="2"/>
  <c r="L293" i="2" s="1"/>
  <c r="K292" i="2"/>
  <c r="L292" i="2" s="1"/>
  <c r="K291" i="2"/>
  <c r="L291" i="2" s="1"/>
  <c r="K287" i="2"/>
  <c r="L287" i="2" s="1"/>
  <c r="K286" i="2"/>
  <c r="L286" i="2" s="1"/>
  <c r="K285" i="2"/>
  <c r="L285" i="2" s="1"/>
  <c r="K284" i="2"/>
  <c r="L284" i="2" s="1"/>
  <c r="K283" i="2"/>
  <c r="L283" i="2" s="1"/>
  <c r="K282" i="2"/>
  <c r="L282" i="2" s="1"/>
  <c r="K281" i="2"/>
  <c r="L281" i="2" s="1"/>
  <c r="K280" i="2"/>
  <c r="L280" i="2" s="1"/>
  <c r="K279" i="2"/>
  <c r="L279" i="2" s="1"/>
  <c r="K278" i="2"/>
  <c r="L278" i="2" s="1"/>
  <c r="K277" i="2"/>
  <c r="L277" i="2" s="1"/>
  <c r="K276" i="2"/>
  <c r="L276" i="2" s="1"/>
  <c r="K275" i="2"/>
  <c r="L275" i="2" s="1"/>
  <c r="K271" i="2"/>
  <c r="L271" i="2" s="1"/>
  <c r="K270" i="2"/>
  <c r="L270" i="2" s="1"/>
  <c r="K269" i="2"/>
  <c r="L269" i="2" s="1"/>
  <c r="K268" i="2"/>
  <c r="L268" i="2" s="1"/>
  <c r="K267" i="2"/>
  <c r="L267" i="2" s="1"/>
  <c r="K266" i="2"/>
  <c r="L266" i="2" s="1"/>
  <c r="K265" i="2"/>
  <c r="L265" i="2" s="1"/>
  <c r="K264" i="2"/>
  <c r="L264" i="2" s="1"/>
  <c r="K263" i="2"/>
  <c r="L263" i="2" s="1"/>
  <c r="K262" i="2"/>
  <c r="L262" i="2" s="1"/>
  <c r="K261" i="2"/>
  <c r="L261" i="2" s="1"/>
  <c r="K260" i="2"/>
  <c r="L260" i="2" s="1"/>
  <c r="K259" i="2"/>
  <c r="L259" i="2" s="1"/>
  <c r="K255" i="2"/>
  <c r="L255" i="2" s="1"/>
  <c r="K254" i="2"/>
  <c r="L254" i="2" s="1"/>
  <c r="K253" i="2"/>
  <c r="L253" i="2" s="1"/>
  <c r="K252" i="2"/>
  <c r="L252" i="2" s="1"/>
  <c r="K251" i="2"/>
  <c r="L251" i="2" s="1"/>
  <c r="K250" i="2"/>
  <c r="L250" i="2" s="1"/>
  <c r="K249" i="2"/>
  <c r="L249" i="2" s="1"/>
  <c r="K248" i="2"/>
  <c r="L248" i="2" s="1"/>
  <c r="K247" i="2"/>
  <c r="L247" i="2" s="1"/>
  <c r="K246" i="2"/>
  <c r="L246" i="2" s="1"/>
  <c r="K245" i="2"/>
  <c r="L245" i="2" s="1"/>
  <c r="K244" i="2"/>
  <c r="L244" i="2" s="1"/>
  <c r="K243" i="2"/>
  <c r="L243" i="2" s="1"/>
  <c r="K236" i="2"/>
  <c r="K235" i="2"/>
  <c r="K237" i="2"/>
  <c r="K238" i="2"/>
  <c r="K239" i="2"/>
  <c r="K234" i="2"/>
  <c r="K229" i="2"/>
  <c r="K230" i="2"/>
  <c r="K231" i="2"/>
  <c r="K232" i="2"/>
  <c r="K233" i="2"/>
  <c r="K228" i="2"/>
  <c r="K227" i="2"/>
  <c r="L236" i="2" l="1"/>
  <c r="L235" i="2"/>
  <c r="L234" i="2"/>
  <c r="L228" i="2"/>
  <c r="L229" i="2"/>
  <c r="L230" i="2"/>
  <c r="L237" i="2"/>
  <c r="L238" i="2"/>
  <c r="L239" i="2"/>
  <c r="L233" i="2"/>
  <c r="L232" i="2"/>
  <c r="L231" i="2"/>
  <c r="L227" i="2"/>
  <c r="J216" i="2"/>
  <c r="K216" i="2"/>
  <c r="K223" i="2"/>
  <c r="K222" i="2"/>
  <c r="K221" i="2"/>
  <c r="J221" i="2"/>
  <c r="K220" i="2"/>
  <c r="J220" i="2"/>
  <c r="K219" i="2"/>
  <c r="J219" i="2"/>
  <c r="K218" i="2"/>
  <c r="J218" i="2"/>
  <c r="K217" i="2"/>
  <c r="K212" i="2"/>
  <c r="K211" i="2"/>
  <c r="K210" i="2"/>
  <c r="J210" i="2"/>
  <c r="K209" i="2"/>
  <c r="J209" i="2"/>
  <c r="K208" i="2"/>
  <c r="J208" i="2"/>
  <c r="K207" i="2"/>
  <c r="J207" i="2"/>
  <c r="J205" i="2"/>
  <c r="K195" i="2"/>
  <c r="K196" i="2"/>
  <c r="K197" i="2"/>
  <c r="K198" i="2"/>
  <c r="K199" i="2"/>
  <c r="K200" i="2"/>
  <c r="K201" i="2"/>
  <c r="K194" i="2"/>
  <c r="J196" i="2"/>
  <c r="J197" i="2"/>
  <c r="J198" i="2"/>
  <c r="J199" i="2"/>
  <c r="J194" i="2"/>
  <c r="K189" i="2"/>
  <c r="K188" i="2"/>
  <c r="K187" i="2"/>
  <c r="J187" i="2"/>
  <c r="K186" i="2"/>
  <c r="J186" i="2"/>
  <c r="K185" i="2"/>
  <c r="K184" i="2"/>
  <c r="J184" i="2"/>
  <c r="K172" i="2"/>
  <c r="J175" i="2"/>
  <c r="J176" i="2"/>
  <c r="K178" i="2"/>
  <c r="K177" i="2"/>
  <c r="K176" i="2"/>
  <c r="K174" i="2"/>
  <c r="K164" i="2"/>
  <c r="J164" i="2"/>
  <c r="K175" i="2"/>
  <c r="L164" i="2" l="1"/>
  <c r="L221" i="2"/>
  <c r="L220" i="2"/>
  <c r="L219" i="2"/>
  <c r="L218" i="2"/>
  <c r="L216" i="2"/>
  <c r="L209" i="2"/>
  <c r="L187" i="2"/>
  <c r="L186" i="2"/>
  <c r="L184" i="2"/>
  <c r="L175" i="2"/>
  <c r="L208" i="2"/>
  <c r="L210" i="2"/>
  <c r="L207" i="2"/>
  <c r="L173" i="2" l="1"/>
  <c r="K153" i="2" l="1"/>
  <c r="K156" i="2" l="1"/>
  <c r="L156" i="2" s="1"/>
  <c r="K155" i="2"/>
  <c r="K154" i="2"/>
  <c r="J145" i="2"/>
  <c r="K146" i="2"/>
  <c r="K148" i="2"/>
  <c r="K145" i="2"/>
  <c r="K78" i="2"/>
  <c r="J78" i="2"/>
  <c r="K73" i="2"/>
  <c r="B68" i="2"/>
  <c r="K41" i="2"/>
  <c r="J41" i="2"/>
  <c r="K40" i="2"/>
  <c r="J40" i="2"/>
  <c r="K123" i="2"/>
  <c r="K119" i="2"/>
  <c r="L119" i="2" s="1"/>
  <c r="K118" i="2"/>
  <c r="L118" i="2" s="1"/>
  <c r="K108" i="2"/>
  <c r="L108" i="2" s="1"/>
  <c r="K107" i="2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99" i="2"/>
  <c r="L99" i="2" s="1"/>
  <c r="K100" i="2"/>
  <c r="L100" i="2" s="1"/>
  <c r="K101" i="2"/>
  <c r="L101" i="2" s="1"/>
  <c r="K102" i="2"/>
  <c r="L102" i="2" s="1"/>
  <c r="K103" i="2"/>
  <c r="L103" i="2" s="1"/>
  <c r="K98" i="2"/>
  <c r="L98" i="2" s="1"/>
  <c r="K97" i="2"/>
  <c r="K93" i="2"/>
  <c r="J93" i="2"/>
  <c r="K82" i="2"/>
  <c r="J89" i="2"/>
  <c r="J88" i="2"/>
  <c r="J84" i="2"/>
  <c r="J83" i="2"/>
  <c r="J82" i="2"/>
  <c r="K89" i="2"/>
  <c r="K84" i="2"/>
  <c r="K83" i="2"/>
  <c r="J135" i="2"/>
  <c r="J73" i="2"/>
  <c r="J8" i="2"/>
  <c r="K8" i="2"/>
  <c r="L8" i="2" l="1"/>
  <c r="L78" i="2"/>
  <c r="L41" i="2"/>
  <c r="L73" i="2"/>
  <c r="L84" i="2"/>
  <c r="L93" i="2"/>
  <c r="L82" i="2"/>
  <c r="L40" i="2"/>
  <c r="L83" i="2"/>
  <c r="L89" i="2"/>
  <c r="L97" i="2"/>
  <c r="L176" i="2" l="1"/>
  <c r="K168" i="2" l="1"/>
  <c r="J168" i="2"/>
  <c r="K167" i="2"/>
  <c r="J167" i="2"/>
  <c r="K166" i="2"/>
  <c r="J166" i="2"/>
  <c r="K165" i="2"/>
  <c r="J165" i="2"/>
  <c r="K128" i="2"/>
  <c r="L128" i="2" s="1"/>
  <c r="K129" i="2"/>
  <c r="L129" i="2" s="1"/>
  <c r="K130" i="2"/>
  <c r="L130" i="2" s="1"/>
  <c r="K131" i="2"/>
  <c r="L131" i="2" s="1"/>
  <c r="K127" i="2"/>
  <c r="L127" i="2" s="1"/>
  <c r="K88" i="2"/>
  <c r="L88" i="2" s="1"/>
  <c r="L165" i="2" l="1"/>
  <c r="L168" i="2"/>
  <c r="L166" i="2"/>
  <c r="L167" i="2"/>
  <c r="L107" i="2"/>
  <c r="L123" i="2"/>
  <c r="K135" i="2" l="1"/>
  <c r="K74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45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6" i="2"/>
  <c r="J27" i="2"/>
  <c r="J28" i="2"/>
  <c r="J29" i="2"/>
  <c r="J30" i="2"/>
  <c r="J31" i="2"/>
  <c r="J32" i="2"/>
  <c r="J33" i="2"/>
  <c r="J34" i="2"/>
  <c r="L45" i="2" l="1"/>
  <c r="L24" i="2"/>
  <c r="L26" i="2"/>
  <c r="L135" i="2"/>
  <c r="C35" i="2" l="1"/>
  <c r="L15" i="2" l="1"/>
  <c r="L9" i="2" l="1"/>
  <c r="L16" i="2" l="1"/>
  <c r="B35" i="2"/>
  <c r="J35" i="2" s="1"/>
  <c r="L67" i="2" l="1"/>
  <c r="L52" i="2" l="1"/>
  <c r="H68" i="2"/>
  <c r="F68" i="2"/>
  <c r="D68" i="2"/>
  <c r="L46" i="2"/>
  <c r="L47" i="2"/>
  <c r="L48" i="2"/>
  <c r="L49" i="2"/>
  <c r="L50" i="2"/>
  <c r="L51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I68" i="2"/>
  <c r="G68" i="2"/>
  <c r="E68" i="2"/>
  <c r="C68" i="2"/>
  <c r="J68" i="2"/>
  <c r="K68" i="2" l="1"/>
  <c r="L68" i="2" s="1"/>
  <c r="L13" i="2"/>
  <c r="L23" i="2"/>
  <c r="L32" i="2"/>
  <c r="L18" i="2" l="1"/>
  <c r="L33" i="2"/>
  <c r="L20" i="2"/>
  <c r="L31" i="2"/>
  <c r="L19" i="2"/>
  <c r="L12" i="2"/>
  <c r="L11" i="2"/>
  <c r="L22" i="2"/>
  <c r="L10" i="2"/>
  <c r="L34" i="2"/>
  <c r="L21" i="2"/>
  <c r="L30" i="2"/>
  <c r="L17" i="2"/>
  <c r="L29" i="2"/>
  <c r="L28" i="2"/>
  <c r="L27" i="2"/>
  <c r="L14" i="2"/>
  <c r="H35" i="2"/>
  <c r="F35" i="2"/>
  <c r="D35" i="2"/>
  <c r="G35" i="2"/>
  <c r="I35" i="2" l="1"/>
  <c r="E35" i="2" l="1"/>
  <c r="K35" i="2" s="1"/>
  <c r="L35" i="2" l="1"/>
  <c r="J74" i="2"/>
  <c r="L7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 Faria Carvalho</author>
    <author/>
  </authors>
  <commentList>
    <comment ref="A89" authorId="0" shapeId="0" xr:uid="{C95924EC-D820-463D-82A7-8B97389C8877}">
      <text>
        <r>
          <rPr>
            <sz val="18"/>
            <color indexed="81"/>
            <rFont val="Segoe UI"/>
            <family val="2"/>
          </rPr>
          <t>SOMAR ELETIVAS DO CC
ELETIVAS DO CO
PEQUENAS CIRURGIAS DA ADRIANA com vasec
CC + TUDO QUE DEU BAIXA DO CO E AMB NO SAMS</t>
        </r>
      </text>
    </comment>
    <comment ref="A97" authorId="0" shapeId="0" xr:uid="{A7905C3A-6385-4C3D-BCF0-B54B9E5B2EF2}">
      <text>
        <r>
          <rPr>
            <b/>
            <sz val="9"/>
            <color indexed="81"/>
            <rFont val="Segoe UI"/>
            <family val="2"/>
          </rPr>
          <t>Marina Faria Carvalho: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UCINCO 
PS INF OBS
PED CLINICA
BOX PED</t>
        </r>
      </text>
    </comment>
    <comment ref="A98" authorId="0" shapeId="0" xr:uid="{E4814EE2-1FCE-49DC-BADE-1BCF3401569A}">
      <text>
        <r>
          <rPr>
            <sz val="16"/>
            <color indexed="81"/>
            <rFont val="Segoe UI"/>
            <family val="2"/>
          </rPr>
          <t xml:space="preserve">  CLIN 3, CLIN 4
cir amb, cir cont, trauma, ps verde</t>
        </r>
      </text>
    </comment>
    <comment ref="A99" authorId="0" shapeId="0" xr:uid="{E948BDC4-36A7-4106-9158-6B5499C34714}">
      <text>
        <r>
          <rPr>
            <b/>
            <sz val="14"/>
            <color indexed="81"/>
            <rFont val="Segoe UI"/>
            <family val="2"/>
          </rPr>
          <t xml:space="preserve">    PPP, PP, aloj, Clínica obs</t>
        </r>
      </text>
    </comment>
    <comment ref="A100" authorId="0" shapeId="0" xr:uid="{C1E2A239-C851-4F5D-B37D-93CF2EE0803D}">
      <text>
        <r>
          <rPr>
            <sz val="16"/>
            <color indexed="81"/>
            <rFont val="Segoe UI"/>
            <family val="2"/>
          </rPr>
          <t xml:space="preserve">Clínica 1 + Clin2+ Box + Retaguarda +
</t>
        </r>
      </text>
    </comment>
    <comment ref="A101" authorId="0" shapeId="0" xr:uid="{BC3DE983-1A22-4BE9-B676-E1FC512AB2B1}">
      <text>
        <r>
          <rPr>
            <sz val="14"/>
            <color indexed="81"/>
            <rFont val="Segoe UI"/>
            <family val="2"/>
          </rPr>
          <t>UTI I
UTI II
UTI III (UCP E UCI)</t>
        </r>
      </text>
    </comment>
    <comment ref="A127" authorId="1" shapeId="0" xr:uid="{84E770D7-2632-4C53-BDDD-B39D6E32EC78}">
      <text>
        <r>
          <rPr>
            <sz val="14"/>
            <color rgb="FF000000"/>
            <rFont val="Calibri"/>
            <family val="2"/>
            <charset val="1"/>
          </rPr>
          <t xml:space="preserve">
    óbitos menor de 24h/saídas</t>
        </r>
      </text>
    </comment>
    <comment ref="A128" authorId="0" shapeId="0" xr:uid="{143A1E4F-6B01-463E-A36B-937474FC9543}">
      <text>
        <r>
          <rPr>
            <sz val="12"/>
            <color indexed="81"/>
            <rFont val="Segoe UI"/>
            <family val="2"/>
          </rPr>
          <t xml:space="preserve">
óbitos após 24h de internação/saidas</t>
        </r>
      </text>
    </comment>
    <comment ref="A129" authorId="1" shapeId="0" xr:uid="{71913229-9B35-4530-89B1-DF1B042E9FBB}">
      <text>
        <r>
          <rPr>
            <sz val="11"/>
            <color rgb="FF000000"/>
            <rFont val="Calibri"/>
            <family val="2"/>
            <charset val="1"/>
          </rPr>
          <t xml:space="preserve">
Comentário:
</t>
        </r>
        <r>
          <rPr>
            <sz val="16"/>
            <color rgb="FF000000"/>
            <rFont val="Calibri"/>
            <family val="2"/>
          </rPr>
          <t xml:space="preserve">    até 7 dias</t>
        </r>
      </text>
    </comment>
    <comment ref="A130" authorId="1" shapeId="0" xr:uid="{65650F3E-CC21-4BE0-96B3-5AB576DE7895}">
      <text>
        <r>
          <rPr>
            <b/>
            <sz val="9"/>
            <color rgb="FF000000"/>
            <rFont val="Segoe UI"/>
            <family val="2"/>
            <charset val="1"/>
          </rPr>
          <t xml:space="preserve">Marina Faria Carvalho: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11"/>
            <color rgb="FF000000"/>
            <rFont val="Segoe UI"/>
            <family val="2"/>
            <charset val="1"/>
          </rPr>
          <t>n° de óbitos/nascidos vivos</t>
        </r>
      </text>
    </comment>
    <comment ref="A145" authorId="0" shapeId="0" xr:uid="{733F6C8C-6C93-4C73-9869-1A2B0D103F79}">
      <text>
        <r>
          <rPr>
            <b/>
            <sz val="9"/>
            <color indexed="81"/>
            <rFont val="Segoe UI"/>
            <family val="2"/>
          </rPr>
          <t>Marina Faria Carvalho: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UCINCO 
PS INF OBS
PED CLINICA
BOX PED</t>
        </r>
      </text>
    </comment>
  </commentList>
</comments>
</file>

<file path=xl/sharedStrings.xml><?xml version="1.0" encoding="utf-8"?>
<sst xmlns="http://schemas.openxmlformats.org/spreadsheetml/2006/main" count="1177" uniqueCount="189">
  <si>
    <t>Fevereiro</t>
  </si>
  <si>
    <t>Março</t>
  </si>
  <si>
    <t>Abril</t>
  </si>
  <si>
    <t>Total</t>
  </si>
  <si>
    <t>Real.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</si>
  <si>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</si>
  <si>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</si>
  <si>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</si>
  <si>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</si>
  <si>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</si>
  <si>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</si>
  <si>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</si>
  <si>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</si>
  <si>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</si>
  <si>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</si>
  <si>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</si>
  <si>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</si>
  <si>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</si>
  <si>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</si>
  <si>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</si>
  <si>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</si>
  <si>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</si>
  <si>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</si>
  <si>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</si>
  <si>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</si>
  <si>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</si>
  <si>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</si>
  <si>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</si>
  <si>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</si>
  <si>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</si>
  <si>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</si>
  <si>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</si>
  <si>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</si>
  <si>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</si>
  <si>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</si>
  <si>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</si>
  <si>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</si>
  <si>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</si>
  <si>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</si>
  <si>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</si>
  <si>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</si>
  <si>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</si>
  <si>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</si>
  <si>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</si>
  <si>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</si>
  <si>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</si>
  <si>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</si>
  <si>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</si>
  <si>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</si>
  <si>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</si>
  <si>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</si>
  <si>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</si>
  <si>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</si>
  <si>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</si>
  <si>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AIH</t>
  </si>
  <si>
    <t>APAC</t>
  </si>
  <si>
    <t>ANEXO HOSPITALAR - QUALIDADE DE ALTA HOSPITALAR</t>
  </si>
  <si>
    <t>ANEXO HOSPITALAR - PERCENTUAL DE REGISTRO HOSPITALAR</t>
  </si>
  <si>
    <t>JANEIRO</t>
  </si>
  <si>
    <t>FEVEREIRO</t>
  </si>
  <si>
    <t>MARÇO</t>
  </si>
  <si>
    <t>ABRIL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</si>
  <si>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</si>
  <si>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</si>
  <si>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</si>
  <si>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</si>
  <si>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</si>
  <si>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</si>
  <si>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</si>
  <si>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</si>
  <si>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</si>
  <si>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</si>
  <si>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</si>
  <si>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HOSPITAL MUNICIPAL DR. JOSÉ DE CARVALHO FLORENCE - 2026</t>
  </si>
  <si>
    <t>Meta Quadrimestre</t>
  </si>
  <si>
    <t>INTERNAÇÕES</t>
  </si>
  <si>
    <t xml:space="preserve">TRATAMENTO CLÍNICO </t>
  </si>
  <si>
    <t>TRATAMENTO CIRÚRGICO ELETIVO</t>
  </si>
  <si>
    <t>TRATAMENTO OBSTÉTRICO</t>
  </si>
  <si>
    <t>PRODUÇÕES</t>
  </si>
  <si>
    <t>TRATAMENTO CIRÚRGICO URGÊNCIA</t>
  </si>
  <si>
    <t xml:space="preserve">TRATAMENTO CIRÚRGICO ELETIVA </t>
  </si>
  <si>
    <t>Meta</t>
  </si>
  <si>
    <t>PHD - PROGRAMA HOSPITALAR DOMICILIAR</t>
  </si>
  <si>
    <t>INDICADORES QUALITATIVOS</t>
  </si>
  <si>
    <t>PACIENTES</t>
  </si>
  <si>
    <t>TAXA DE OCUPAÇÃO DE LEITOS FIXOS</t>
  </si>
  <si>
    <t>CIRÚRGICA</t>
  </si>
  <si>
    <t>OBSTETRÍCIA</t>
  </si>
  <si>
    <t>CLÍNICA MÉDICA</t>
  </si>
  <si>
    <t>UTI ADULTO</t>
  </si>
  <si>
    <t>UTI PEDIÁTRICA</t>
  </si>
  <si>
    <t>UTI NEONATAL</t>
  </si>
  <si>
    <t>MÉDIA DE PERMANÊNCIA</t>
  </si>
  <si>
    <t>CIRURGIA ELETIVA</t>
  </si>
  <si>
    <t>PRONTO SOCORRO ADULTO E BOX</t>
  </si>
  <si>
    <t>CLÍNICA MÉDICA (Enfermaria)</t>
  </si>
  <si>
    <t>TAXA DE SUSPENSÃO CIRURGIAS</t>
  </si>
  <si>
    <t>TAXA DE SUSPENSÃO DE CIRURGIAS EM PACIENTES INTERNADOS (MOTIVO PACIENTE)</t>
  </si>
  <si>
    <t>TAXA DE SUSPENSÃO DE CIRURGIAS EM PACIENTES INTERNADOS (MOTIVO EXTRA PACIENTE)</t>
  </si>
  <si>
    <t>TAXA CESÁREA</t>
  </si>
  <si>
    <t>TAXA DE CESÁREAS PRIMÍPARA</t>
  </si>
  <si>
    <t>TAXAS DE MORTALIDADE</t>
  </si>
  <si>
    <t>ÍNDICE DE MORTALIDADE NÃO INSTITUCIONAL</t>
  </si>
  <si>
    <t>TAXA DE MORTALIDADE INSTITUCIONAL</t>
  </si>
  <si>
    <t>TAXA DE MORTALIDADE CIRÚRGICA</t>
  </si>
  <si>
    <t>MORTALIDADE MATERNA</t>
  </si>
  <si>
    <t>TAXA DE MORTALIDADE POR IAM</t>
  </si>
  <si>
    <t>UNIDADES DE INTERNAÇÃO</t>
  </si>
  <si>
    <t>OUVIDORIA</t>
  </si>
  <si>
    <t>ATENDIMENTOS</t>
  </si>
  <si>
    <t>DEVOLUTIVA DA OUVIDORIA</t>
  </si>
  <si>
    <t>SUGESTÃO, INFORMAÇÃO OU ELOGIO</t>
  </si>
  <si>
    <t>QUEIXA ENVIADA A DIREÇÃO E QUEIXA RESOLVIDA NO SAU</t>
  </si>
  <si>
    <t>DENÚNCIA</t>
  </si>
  <si>
    <t>OSTEOSSINTESE DE FRATURA DE FÊMUR EM PESSOAS DE MAIS DE 60 ANOS EM ATÉ 3 DIAS/MÉDIA</t>
  </si>
  <si>
    <t>INCIDÊNCIA DE QUEDA DE PACIENTES - META ≤2</t>
  </si>
  <si>
    <t>LESÃO POR PRESSÃO - META ≤5</t>
  </si>
  <si>
    <t>TAXA DE ACOLHIMENTO COM CLASSIFICAÇÃO DE RISCO NO PRONTO SOCORRO ADULTO</t>
  </si>
  <si>
    <t>TAXA DE ADESÃO AO PROTOCOLO DE CIRÚRGIA SEGURA - META ≥90 %</t>
  </si>
  <si>
    <t>UNIDADES BÁSICAS DE SAÚDE - MICRORREGIÃO LESTE - 2026</t>
  </si>
  <si>
    <t>COMPOSIÇÃO DE EQUIPE</t>
  </si>
  <si>
    <t>UBS NOVO HORIZONTE</t>
  </si>
  <si>
    <t>UBS EUGÊNIO DE MELO</t>
  </si>
  <si>
    <t>UBS VISTA VERDE</t>
  </si>
  <si>
    <t>UBS VILA TESOURO</t>
  </si>
  <si>
    <t>UBS VILA INDUSTRIAL E TATETUBA</t>
  </si>
  <si>
    <t>PRODUÇÃO</t>
  </si>
  <si>
    <t>Dentista</t>
  </si>
  <si>
    <t>Enfermeiro</t>
  </si>
  <si>
    <t>Assistente Social</t>
  </si>
  <si>
    <t>Nutricionista</t>
  </si>
  <si>
    <t>Médico de Saúde da Família</t>
  </si>
  <si>
    <t>Agente Comunitário de Saúde - Visitas</t>
  </si>
  <si>
    <t>Médico Clínico</t>
  </si>
  <si>
    <t>Médico Ginecologista</t>
  </si>
  <si>
    <t>Médico Pediatra</t>
  </si>
  <si>
    <t>INDICADORES</t>
  </si>
  <si>
    <t>Proporção gestantes com pelo menos 6 consultas de Pré-Natal realizadas, sendo a primeira até a 12 semana de gestação</t>
  </si>
  <si>
    <t>Proporção de gestantes com realização de exames para sífilis e HIV</t>
  </si>
  <si>
    <t>Proporção de gestante com atendimento odontológico realizado</t>
  </si>
  <si>
    <t>Cobertura de citopatológico de colo útero</t>
  </si>
  <si>
    <t>Cobertura vacinal de pólio inativada e pentavalente</t>
  </si>
  <si>
    <t>Proporção de pessoas com hipertensão, com consulta e pressão aferida no semestre</t>
  </si>
  <si>
    <t>Proporção de pessoas com diabetes, com consulta e hemoglobina glicada solicitada no semestre</t>
  </si>
  <si>
    <t>Acesso à primeira consulta odontológica programática</t>
  </si>
  <si>
    <t>Proporção de internações por doenças preveníveis na Atenção Básica</t>
  </si>
  <si>
    <t>Proporção de diabéticos e hipertensos acompanhados mensalmente em visita domiciliar (ACS)</t>
  </si>
  <si>
    <t>Proporção de profissionais com cadastro em equipes atualizado no SCNES</t>
  </si>
  <si>
    <t>Maior que 45%</t>
  </si>
  <si>
    <t>Maior ou igual a 60%</t>
  </si>
  <si>
    <t>Maior ou igual a 40%</t>
  </si>
  <si>
    <t>Maior ou igual a 95%</t>
  </si>
  <si>
    <t>Maior ou igual a 50%</t>
  </si>
  <si>
    <t>Menor que 20%</t>
  </si>
  <si>
    <t>Menor que 20</t>
  </si>
  <si>
    <t>Maior ou igual a 80%</t>
  </si>
  <si>
    <t xml:space="preserve">Proporção de encaminhamentos para serviço especializado </t>
  </si>
  <si>
    <t xml:space="preserve">Proporção de gestantes, puérperas e recém nascidos acompanhados mensalmente em visita domiciliar (ACS) </t>
  </si>
  <si>
    <t>≥80%</t>
  </si>
  <si>
    <t>≤5 dias</t>
  </si>
  <si>
    <t>≤3 dias</t>
  </si>
  <si>
    <t>≤10 dias</t>
  </si>
  <si>
    <t>≤14 dias</t>
  </si>
  <si>
    <t>≤16,5 dias</t>
  </si>
  <si>
    <t>≤7%</t>
  </si>
  <si>
    <t>≤35%</t>
  </si>
  <si>
    <t>NA</t>
  </si>
  <si>
    <t>ESPECIALIDADE</t>
  </si>
  <si>
    <t xml:space="preserve">GESTAÇÃO DE RISCO </t>
  </si>
  <si>
    <t>CESÁREA ITERATIVA</t>
  </si>
  <si>
    <t>RESOLUBILIDADE CIRÚRGICA</t>
  </si>
  <si>
    <t>90 DIAS</t>
  </si>
  <si>
    <t>Resolubilidade Cirúrgica de Alta Prioridade</t>
  </si>
  <si>
    <t>10 dias</t>
  </si>
  <si>
    <t>30 dias</t>
  </si>
  <si>
    <t>90 dias</t>
  </si>
  <si>
    <t>≤2</t>
  </si>
  <si>
    <t>3 DIAS</t>
  </si>
  <si>
    <t>≤5</t>
  </si>
  <si>
    <t>≥90 %</t>
  </si>
  <si>
    <t>ENFERMAGEM</t>
  </si>
  <si>
    <t>Atividade Coletiva</t>
  </si>
  <si>
    <t>≤8</t>
  </si>
  <si>
    <t>≤20</t>
  </si>
  <si>
    <t>12 DIAS</t>
  </si>
  <si>
    <t>Indicadores com nova diretriz do Ministério da Saúde, a SPDM aguarda a manifestação da Secretaria de Saúde quanto a forma de evidenciar o correto acompanhamento dos respectivos grupos populacionais.</t>
  </si>
  <si>
    <t>Acordos com o Departamento de Regulação e Controle da Secretaria de Saúde - formalizado no Ofício nº 130/2025:
1º) Ortopedia avaliação cirúrgica: oferta de 75 vagas como ortopedia consultas especializadas, totalizando a meta de oferta em 125 consultas/mês.
2º) Punção Aspirativa de Mama por Agulha Fina: oferta de 25 vagas para Punção Aspirativa de Mama por Agulha Grossa, totalizando a meta de oferta de 30 exames/mês.
3º) Manometria: oferta de 10 vagas para Potencial Evocado Auditivo – BERA, totalizando a meta de oferta de 14 exames/mês.  
4º) Gestação de Risco: divisão da oferta conforme demanda do Município, sendo 170 para gestação de risco e 30 para cesárea iterativa. Oferta excedente, mediante solicitação do DRC.
5º) Procedimento com finalidade diagnóstica por teste rápido: oferta de testes rápidos para pacientes internados, apresentado quantitativo realizado.</t>
  </si>
  <si>
    <t>Atualizado em: 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</si>
</sst>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0.0%"/>
    <numFmt numFmtId="166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  <font>
      <sz val="18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4"/>
      <color indexed="81"/>
      <name val="Segoe UI"/>
      <family val="2"/>
    </font>
    <font>
      <sz val="16"/>
      <color indexed="81"/>
      <name val="Segoe UI"/>
      <family val="2"/>
    </font>
    <font>
      <b/>
      <sz val="14"/>
      <color indexed="81"/>
      <name val="Segoe UI"/>
      <family val="2"/>
    </font>
    <font>
      <sz val="14"/>
      <color rgb="FF000000"/>
      <name val="Calibri"/>
      <family val="2"/>
      <charset val="1"/>
    </font>
    <font>
      <sz val="12"/>
      <color indexed="81"/>
      <name val="Segoe UI"/>
      <family val="2"/>
    </font>
    <font>
      <sz val="16"/>
      <color rgb="FF000000"/>
      <name val="Calibri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sz val="11"/>
      <color rgb="FF000000"/>
      <name val="Segoe U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0" tint="-0.14999847407452621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/>
      <bottom style="medium">
        <color theme="1" tint="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14999847407452621"/>
      </right>
      <top style="medium">
        <color theme="0" tint="-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499984740745262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499984740745262"/>
      </right>
      <top style="medium">
        <color theme="0" tint="-0.499984740745262"/>
      </top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499984740745262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499984740745262"/>
      </left>
      <right style="medium">
        <color theme="0" tint="-0.14999847407452621"/>
      </right>
      <top style="medium">
        <color theme="0" tint="-0.14999847407452621"/>
      </top>
      <bottom style="medium">
        <color theme="0" tint="-0.499984740745262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499984740745262"/>
      </bottom>
      <diagonal/>
    </border>
    <border>
      <left style="medium">
        <color theme="0" tint="-0.14999847407452621"/>
      </left>
      <right style="medium">
        <color theme="0" tint="-0.499984740745262"/>
      </right>
      <top style="medium">
        <color theme="0" tint="-0.14999847407452621"/>
      </top>
      <bottom style="medium">
        <color theme="0" tint="-0.499984740745262"/>
      </bottom>
      <diagonal/>
    </border>
    <border>
      <left style="medium">
        <color theme="0" tint="-0.14999847407452621"/>
      </left>
      <right style="medium">
        <color theme="1" tint="0.499984740745262"/>
      </right>
      <top style="medium">
        <color theme="0" tint="-0.14999847407452621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1" tint="0.499984740745262"/>
      </right>
      <top/>
      <bottom style="medium">
        <color theme="0" tint="-0.1499984740745262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124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0" fontId="0" fillId="0" borderId="10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9" fontId="16" fillId="0" borderId="10" xfId="42" applyFont="1" applyBorder="1" applyAlignment="1">
      <alignment horizontal="center" vertical="center" wrapText="1"/>
    </xf>
    <xf numFmtId="165" fontId="0" fillId="0" borderId="10" xfId="42" applyNumberFormat="1" applyFon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165" fontId="16" fillId="0" borderId="10" xfId="0" applyNumberFormat="1" applyFont="1" applyBorder="1" applyAlignment="1">
      <alignment horizontal="center" vertical="center" wrapText="1"/>
    </xf>
    <xf numFmtId="9" fontId="0" fillId="0" borderId="10" xfId="42" applyFont="1" applyBorder="1" applyAlignment="1">
      <alignment horizontal="center" vertical="center" wrapText="1"/>
    </xf>
    <xf numFmtId="10" fontId="0" fillId="0" borderId="10" xfId="42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3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2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10" fontId="0" fillId="0" borderId="18" xfId="0" applyNumberForma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9" fontId="16" fillId="0" borderId="18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9" fontId="16" fillId="0" borderId="16" xfId="42" applyFont="1" applyBorder="1" applyAlignment="1">
      <alignment horizontal="center" vertical="center" wrapText="1"/>
    </xf>
    <xf numFmtId="9" fontId="16" fillId="0" borderId="19" xfId="42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165" fontId="16" fillId="0" borderId="16" xfId="42" applyNumberFormat="1" applyFont="1" applyBorder="1" applyAlignment="1">
      <alignment horizontal="center" vertical="center" wrapText="1"/>
    </xf>
    <xf numFmtId="165" fontId="0" fillId="0" borderId="18" xfId="42" applyNumberFormat="1" applyFont="1" applyBorder="1" applyAlignment="1">
      <alignment horizontal="center" vertical="center" wrapText="1"/>
    </xf>
    <xf numFmtId="165" fontId="16" fillId="0" borderId="18" xfId="0" applyNumberFormat="1" applyFont="1" applyBorder="1" applyAlignment="1">
      <alignment horizontal="center" vertical="center" wrapText="1"/>
    </xf>
    <xf numFmtId="165" fontId="16" fillId="0" borderId="19" xfId="42" applyNumberFormat="1" applyFont="1" applyBorder="1" applyAlignment="1">
      <alignment horizontal="center" vertical="center" wrapText="1"/>
    </xf>
    <xf numFmtId="9" fontId="0" fillId="0" borderId="18" xfId="42" applyFont="1" applyBorder="1" applyAlignment="1">
      <alignment horizontal="center" vertical="center" wrapText="1"/>
    </xf>
    <xf numFmtId="10" fontId="0" fillId="0" borderId="18" xfId="42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9" fontId="16" fillId="0" borderId="18" xfId="42" applyFont="1" applyBorder="1" applyAlignment="1">
      <alignment horizontal="center" vertical="center" wrapText="1"/>
    </xf>
    <xf numFmtId="10" fontId="16" fillId="0" borderId="18" xfId="42" applyNumberFormat="1" applyFont="1" applyBorder="1" applyAlignment="1">
      <alignment horizontal="center" vertical="center" wrapText="1"/>
    </xf>
    <xf numFmtId="10" fontId="16" fillId="0" borderId="19" xfId="42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0" fontId="16" fillId="0" borderId="30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0" fontId="16" fillId="0" borderId="16" xfId="42" applyNumberFormat="1" applyFont="1" applyBorder="1" applyAlignment="1">
      <alignment horizontal="center" vertical="center" wrapText="1"/>
    </xf>
    <xf numFmtId="9" fontId="0" fillId="0" borderId="16" xfId="42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166" fontId="0" fillId="0" borderId="18" xfId="0" applyNumberFormat="1" applyBorder="1" applyAlignment="1">
      <alignment horizontal="center" vertical="center" wrapText="1"/>
    </xf>
    <xf numFmtId="1" fontId="0" fillId="0" borderId="10" xfId="42" applyNumberFormat="1" applyFont="1" applyBorder="1" applyAlignment="1">
      <alignment horizontal="center" vertical="center" wrapText="1"/>
    </xf>
    <xf numFmtId="9" fontId="16" fillId="0" borderId="34" xfId="42" applyFont="1" applyBorder="1" applyAlignment="1">
      <alignment horizontal="center" vertical="center" wrapText="1"/>
    </xf>
    <xf numFmtId="9" fontId="0" fillId="0" borderId="32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8" xfId="42" applyNumberFormat="1" applyFont="1" applyBorder="1" applyAlignment="1">
      <alignment horizontal="center" vertical="center" wrapText="1"/>
    </xf>
    <xf numFmtId="9" fontId="0" fillId="0" borderId="34" xfId="42" applyFont="1" applyBorder="1" applyAlignment="1">
      <alignment horizontal="center" vertical="center" wrapText="1"/>
    </xf>
    <xf numFmtId="9" fontId="17" fillId="0" borderId="0" xfId="42" applyFont="1" applyAlignment="1">
      <alignment vertical="center"/>
    </xf>
    <xf numFmtId="165" fontId="17" fillId="0" borderId="0" xfId="42" applyNumberFormat="1" applyFont="1" applyAlignment="1">
      <alignment vertical="center"/>
    </xf>
    <xf numFmtId="10" fontId="0" fillId="0" borderId="32" xfId="0" applyNumberFormat="1" applyBorder="1" applyAlignment="1">
      <alignment horizontal="center" vertical="center" wrapText="1"/>
    </xf>
    <xf numFmtId="9" fontId="16" fillId="0" borderId="30" xfId="0" applyNumberFormat="1" applyFont="1" applyBorder="1" applyAlignment="1">
      <alignment horizontal="center" vertical="center" wrapText="1"/>
    </xf>
    <xf numFmtId="9" fontId="16" fillId="0" borderId="33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justify" vertical="justify" wrapText="1"/>
    </xf>
    <xf numFmtId="0" fontId="0" fillId="0" borderId="22" xfId="0" applyBorder="1" applyAlignment="1">
      <alignment horizontal="justify" vertical="justify" wrapText="1"/>
    </xf>
    <xf numFmtId="0" fontId="18" fillId="0" borderId="0" xfId="0" applyFont="1" applyAlignment="1">
      <alignment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9" fontId="16" fillId="0" borderId="18" xfId="0" applyNumberFormat="1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8" fillId="0" borderId="35" xfId="0" applyFont="1" applyBorder="1" applyAlignment="1">
      <alignment vertical="center" wrapText="1"/>
    </xf>
    <xf numFmtId="0" fontId="0" fillId="33" borderId="18" xfId="0" applyFill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6" fontId="0" fillId="0" borderId="10" xfId="42" applyNumberFormat="1" applyFont="1" applyBorder="1" applyAlignment="1">
      <alignment horizontal="center" vertical="center" wrapText="1"/>
    </xf>
    <xf numFmtId="9" fontId="0" fillId="0" borderId="10" xfId="42" applyNumberFormat="1" applyFont="1" applyBorder="1" applyAlignment="1">
      <alignment horizontal="center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</xdr:row>
      <xdr:rowOff>52916</xdr:rowOff>
    </xdr:from>
    <xdr:to>
      <xdr:col>11</xdr:col>
      <xdr:colOff>689105</xdr:colOff>
      <xdr:row>4</xdr:row>
      <xdr:rowOff>42981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</xdr:row>
      <xdr:rowOff>63501</xdr:rowOff>
    </xdr:from>
    <xdr:to>
      <xdr:col>0</xdr:col>
      <xdr:colOff>765012</xdr:colOff>
      <xdr:row>4</xdr:row>
      <xdr:rowOff>17710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07"/>
  <sheetViews>
    <sheetView showGridLines="0" tabSelected="1" zoomScaleNormal="100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08" sqref="A308"/>
    </sheetView>
  </sheetViews>
  <sheetFormatPr defaultRowHeight="15" x14ac:dyDescent="0.25"/>
  <cols>
    <col min="1" max="1" width="43" style="6" customWidth="1"/>
    <col min="2" max="2" width="11.85546875" style="2" customWidth="1"/>
    <col min="3" max="3" width="12.28515625" style="2" customWidth="1"/>
    <col min="4" max="4" width="13.5703125" style="2" customWidth="1"/>
    <col min="5" max="6" width="13" style="2" customWidth="1"/>
    <col min="7" max="8" width="12.5703125" style="2" customWidth="1"/>
    <col min="9" max="9" width="14.42578125" style="2" customWidth="1"/>
    <col min="10" max="10" width="11.5703125" style="2" customWidth="1"/>
    <col min="11" max="11" width="13" style="2" customWidth="1"/>
    <col min="12" max="12" width="11.5703125" style="2" customWidth="1"/>
    <col min="13" max="16384" width="9.140625" style="3"/>
  </cols>
  <sheetData>
    <row r="3" spans="1:12" ht="12" customHeight="1" x14ac:dyDescent="0.25">
      <c r="A3" s="97" t="s">
        <v>73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21.75" customHeight="1" thickBot="1" x14ac:dyDescent="0.3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ht="26.25" customHeight="1" thickBot="1" x14ac:dyDescent="0.3">
      <c r="A5" s="7"/>
    </row>
    <row r="6" spans="1:12" ht="20.100000000000001" customHeight="1" thickBot="1" x14ac:dyDescent="0.3">
      <c r="A6" s="91" t="s">
        <v>8</v>
      </c>
      <c r="B6" s="96" t="s">
        <v>58</v>
      </c>
      <c r="C6" s="96"/>
      <c r="D6" s="93" t="s">
        <v>0</v>
      </c>
      <c r="E6" s="93"/>
      <c r="F6" s="93" t="s">
        <v>1</v>
      </c>
      <c r="G6" s="93"/>
      <c r="H6" s="93" t="s">
        <v>2</v>
      </c>
      <c r="I6" s="93"/>
      <c r="J6" s="93" t="s">
        <v>3</v>
      </c>
      <c r="K6" s="93"/>
      <c r="L6" s="94"/>
    </row>
    <row r="7" spans="1:12" ht="24.75" thickBot="1" x14ac:dyDescent="0.3">
      <c r="A7" s="92"/>
      <c r="B7" s="8" t="s">
        <v>32</v>
      </c>
      <c r="C7" s="8" t="s">
        <v>7</v>
      </c>
      <c r="D7" s="8" t="s">
        <v>32</v>
      </c>
      <c r="E7" s="8" t="s">
        <v>7</v>
      </c>
      <c r="F7" s="8" t="s">
        <v>32</v>
      </c>
      <c r="G7" s="8" t="s">
        <v>7</v>
      </c>
      <c r="H7" s="8" t="s">
        <v>32</v>
      </c>
      <c r="I7" s="8" t="s">
        <v>7</v>
      </c>
      <c r="J7" s="8" t="s">
        <v>74</v>
      </c>
      <c r="K7" s="8" t="s">
        <v>7</v>
      </c>
      <c r="L7" s="23" t="s">
        <v>5</v>
      </c>
    </row>
    <row r="8" spans="1:12" ht="20.100000000000001" customHeight="1" thickBot="1" x14ac:dyDescent="0.3">
      <c r="A8" s="24" t="s">
        <v>9</v>
      </c>
      <c r="B8" s="10">
        <v>10</v>
      </c>
      <c r="C8" s="10">
        <v>10</v>
      </c>
      <c r="D8" s="10">
        <v>10</v>
      </c>
      <c r="E8" s="10">
        <v>10</v>
      </c>
      <c r="F8" s="10">
        <v>10</v>
      </c>
      <c r="G8" s="10">
        <v>10</v>
      </c>
      <c r="H8" s="10">
        <v>10</v>
      </c>
      <c r="I8" s="10">
        <v>10</v>
      </c>
      <c r="J8" s="11">
        <f>B8*4</f>
        <v>40</v>
      </c>
      <c r="K8" s="11">
        <f>C8+E8+G8+I8</f>
        <v>40</v>
      </c>
      <c r="L8" s="25">
        <f>(K8/J8)*100</f>
        <v>100</v>
      </c>
    </row>
    <row r="9" spans="1:12" ht="20.100000000000001" customHeight="1" thickBot="1" x14ac:dyDescent="0.3">
      <c r="A9" s="24" t="s">
        <v>10</v>
      </c>
      <c r="B9" s="10">
        <v>105</v>
      </c>
      <c r="C9" s="10">
        <v>105</v>
      </c>
      <c r="D9" s="10">
        <v>105</v>
      </c>
      <c r="E9" s="10">
        <v>110</v>
      </c>
      <c r="F9" s="10">
        <v>105</v>
      </c>
      <c r="G9" s="10">
        <v>101</v>
      </c>
      <c r="H9" s="10">
        <v>105</v>
      </c>
      <c r="I9" s="10">
        <v>95</v>
      </c>
      <c r="J9" s="11">
        <f t="shared" ref="J9:J34" si="0">B9*4</f>
        <v>420</v>
      </c>
      <c r="K9" s="11">
        <f t="shared" ref="K9:K35" si="1">C9+E9+G9+I9</f>
        <v>411</v>
      </c>
      <c r="L9" s="25">
        <f>(K9/J9)*100</f>
        <v>97.857142857142847</v>
      </c>
    </row>
    <row r="10" spans="1:12" ht="20.100000000000001" customHeight="1" thickBot="1" x14ac:dyDescent="0.3">
      <c r="A10" s="24" t="s">
        <v>11</v>
      </c>
      <c r="B10" s="10">
        <v>75</v>
      </c>
      <c r="C10" s="10">
        <v>80</v>
      </c>
      <c r="D10" s="10">
        <v>75</v>
      </c>
      <c r="E10" s="10">
        <v>80</v>
      </c>
      <c r="F10" s="10">
        <v>75</v>
      </c>
      <c r="G10" s="10">
        <v>70</v>
      </c>
      <c r="H10" s="10">
        <v>75</v>
      </c>
      <c r="I10" s="10">
        <v>60</v>
      </c>
      <c r="J10" s="11">
        <f t="shared" si="0"/>
        <v>300</v>
      </c>
      <c r="K10" s="11">
        <f t="shared" si="1"/>
        <v>290</v>
      </c>
      <c r="L10" s="25">
        <f t="shared" ref="L10:L34" si="2">(K10/J10)*100</f>
        <v>96.666666666666671</v>
      </c>
    </row>
    <row r="11" spans="1:12" ht="20.100000000000001" customHeight="1" thickBot="1" x14ac:dyDescent="0.3">
      <c r="A11" s="24" t="s">
        <v>12</v>
      </c>
      <c r="B11" s="10">
        <v>15</v>
      </c>
      <c r="C11" s="10">
        <v>8</v>
      </c>
      <c r="D11" s="10">
        <v>15</v>
      </c>
      <c r="E11" s="10">
        <v>16</v>
      </c>
      <c r="F11" s="10">
        <v>15</v>
      </c>
      <c r="G11" s="10">
        <v>12</v>
      </c>
      <c r="H11" s="10">
        <v>15</v>
      </c>
      <c r="I11" s="10">
        <v>18</v>
      </c>
      <c r="J11" s="11">
        <f t="shared" si="0"/>
        <v>60</v>
      </c>
      <c r="K11" s="11">
        <f t="shared" si="1"/>
        <v>54</v>
      </c>
      <c r="L11" s="25">
        <f t="shared" si="2"/>
        <v>90</v>
      </c>
    </row>
    <row r="12" spans="1:12" ht="21" customHeight="1" thickBot="1" x14ac:dyDescent="0.3">
      <c r="A12" s="24" t="s">
        <v>69</v>
      </c>
      <c r="B12" s="10">
        <v>50</v>
      </c>
      <c r="C12" s="10">
        <v>125</v>
      </c>
      <c r="D12" s="10">
        <v>125</v>
      </c>
      <c r="E12" s="10">
        <v>125</v>
      </c>
      <c r="F12" s="10">
        <v>125</v>
      </c>
      <c r="G12" s="10">
        <v>125</v>
      </c>
      <c r="H12" s="10">
        <v>125</v>
      </c>
      <c r="I12" s="10">
        <v>100</v>
      </c>
      <c r="J12" s="11">
        <f t="shared" si="0"/>
        <v>200</v>
      </c>
      <c r="K12" s="11">
        <f t="shared" si="1"/>
        <v>475</v>
      </c>
      <c r="L12" s="25">
        <f t="shared" si="2"/>
        <v>237.5</v>
      </c>
    </row>
    <row r="13" spans="1:12" ht="18.75" customHeight="1" thickBot="1" x14ac:dyDescent="0.3">
      <c r="A13" s="24" t="s">
        <v>13</v>
      </c>
      <c r="B13" s="10">
        <v>40</v>
      </c>
      <c r="C13" s="10">
        <v>45</v>
      </c>
      <c r="D13" s="10">
        <v>40</v>
      </c>
      <c r="E13" s="10">
        <v>45</v>
      </c>
      <c r="F13" s="10">
        <v>40</v>
      </c>
      <c r="G13" s="10">
        <v>30</v>
      </c>
      <c r="H13" s="10">
        <v>40</v>
      </c>
      <c r="I13" s="10">
        <v>45</v>
      </c>
      <c r="J13" s="11">
        <f t="shared" si="0"/>
        <v>160</v>
      </c>
      <c r="K13" s="11">
        <f t="shared" si="1"/>
        <v>165</v>
      </c>
      <c r="L13" s="25">
        <f t="shared" si="2"/>
        <v>103.125</v>
      </c>
    </row>
    <row r="14" spans="1:12" ht="20.100000000000001" customHeight="1" thickBot="1" x14ac:dyDescent="0.3">
      <c r="A14" s="24" t="s">
        <v>14</v>
      </c>
      <c r="B14" s="10">
        <v>50</v>
      </c>
      <c r="C14" s="10">
        <v>40</v>
      </c>
      <c r="D14" s="10">
        <v>50</v>
      </c>
      <c r="E14" s="10">
        <v>45</v>
      </c>
      <c r="F14" s="10">
        <v>50</v>
      </c>
      <c r="G14" s="10">
        <v>70</v>
      </c>
      <c r="H14" s="10">
        <v>50</v>
      </c>
      <c r="I14" s="10">
        <v>45</v>
      </c>
      <c r="J14" s="11">
        <f t="shared" si="0"/>
        <v>200</v>
      </c>
      <c r="K14" s="11">
        <f t="shared" si="1"/>
        <v>200</v>
      </c>
      <c r="L14" s="25">
        <f t="shared" si="2"/>
        <v>100</v>
      </c>
    </row>
    <row r="15" spans="1:12" ht="20.100000000000001" customHeight="1" thickBot="1" x14ac:dyDescent="0.3">
      <c r="A15" s="24" t="s">
        <v>15</v>
      </c>
      <c r="B15" s="10">
        <v>15</v>
      </c>
      <c r="C15" s="10">
        <v>15</v>
      </c>
      <c r="D15" s="10">
        <v>15</v>
      </c>
      <c r="E15" s="10">
        <v>15</v>
      </c>
      <c r="F15" s="10">
        <v>15</v>
      </c>
      <c r="G15" s="10">
        <v>15</v>
      </c>
      <c r="H15" s="10">
        <v>15</v>
      </c>
      <c r="I15" s="10">
        <v>15</v>
      </c>
      <c r="J15" s="11">
        <f t="shared" si="0"/>
        <v>60</v>
      </c>
      <c r="K15" s="11">
        <f t="shared" si="1"/>
        <v>60</v>
      </c>
      <c r="L15" s="25">
        <f>(K15/J15)*100</f>
        <v>100</v>
      </c>
    </row>
    <row r="16" spans="1:12" ht="20.100000000000001" customHeight="1" thickBot="1" x14ac:dyDescent="0.3">
      <c r="A16" s="24" t="s">
        <v>16</v>
      </c>
      <c r="B16" s="10">
        <v>25</v>
      </c>
      <c r="C16" s="10">
        <v>30</v>
      </c>
      <c r="D16" s="10">
        <v>25</v>
      </c>
      <c r="E16" s="10">
        <v>20</v>
      </c>
      <c r="F16" s="10">
        <v>25</v>
      </c>
      <c r="G16" s="10">
        <v>30</v>
      </c>
      <c r="H16" s="10">
        <v>25</v>
      </c>
      <c r="I16" s="10">
        <v>20</v>
      </c>
      <c r="J16" s="11">
        <f t="shared" si="0"/>
        <v>100</v>
      </c>
      <c r="K16" s="11">
        <f t="shared" si="1"/>
        <v>100</v>
      </c>
      <c r="L16" s="25">
        <f>(K16/J16)*100</f>
        <v>100</v>
      </c>
    </row>
    <row r="17" spans="1:12" ht="20.100000000000001" customHeight="1" thickBot="1" x14ac:dyDescent="0.3">
      <c r="A17" s="24" t="s">
        <v>17</v>
      </c>
      <c r="B17" s="10">
        <v>30</v>
      </c>
      <c r="C17" s="10">
        <v>30</v>
      </c>
      <c r="D17" s="10">
        <v>30</v>
      </c>
      <c r="E17" s="10">
        <v>29</v>
      </c>
      <c r="F17" s="10">
        <v>30</v>
      </c>
      <c r="G17" s="10">
        <v>30</v>
      </c>
      <c r="H17" s="10">
        <v>30</v>
      </c>
      <c r="I17" s="10">
        <v>30</v>
      </c>
      <c r="J17" s="11">
        <f t="shared" si="0"/>
        <v>120</v>
      </c>
      <c r="K17" s="11">
        <f t="shared" si="1"/>
        <v>119</v>
      </c>
      <c r="L17" s="25">
        <f t="shared" si="2"/>
        <v>99.166666666666671</v>
      </c>
    </row>
    <row r="18" spans="1:12" ht="20.100000000000001" customHeight="1" thickBot="1" x14ac:dyDescent="0.3">
      <c r="A18" s="24" t="s">
        <v>18</v>
      </c>
      <c r="B18" s="10">
        <v>27</v>
      </c>
      <c r="C18" s="10">
        <v>20</v>
      </c>
      <c r="D18" s="10">
        <v>27</v>
      </c>
      <c r="E18" s="10">
        <v>27</v>
      </c>
      <c r="F18" s="10">
        <v>27</v>
      </c>
      <c r="G18" s="10">
        <v>27</v>
      </c>
      <c r="H18" s="10">
        <v>27</v>
      </c>
      <c r="I18" s="10">
        <v>30</v>
      </c>
      <c r="J18" s="11">
        <f t="shared" si="0"/>
        <v>108</v>
      </c>
      <c r="K18" s="11">
        <f t="shared" si="1"/>
        <v>104</v>
      </c>
      <c r="L18" s="25">
        <f t="shared" si="2"/>
        <v>96.296296296296291</v>
      </c>
    </row>
    <row r="19" spans="1:12" ht="20.100000000000001" customHeight="1" thickBot="1" x14ac:dyDescent="0.3">
      <c r="A19" s="24" t="s">
        <v>19</v>
      </c>
      <c r="B19" s="10">
        <v>50</v>
      </c>
      <c r="C19" s="10">
        <v>52</v>
      </c>
      <c r="D19" s="10">
        <v>50</v>
      </c>
      <c r="E19" s="10">
        <v>56</v>
      </c>
      <c r="F19" s="10">
        <v>50</v>
      </c>
      <c r="G19" s="10">
        <v>48</v>
      </c>
      <c r="H19" s="10">
        <v>50</v>
      </c>
      <c r="I19" s="10">
        <v>45</v>
      </c>
      <c r="J19" s="11">
        <f t="shared" si="0"/>
        <v>200</v>
      </c>
      <c r="K19" s="11">
        <f t="shared" si="1"/>
        <v>201</v>
      </c>
      <c r="L19" s="25">
        <f t="shared" si="2"/>
        <v>100.49999999999999</v>
      </c>
    </row>
    <row r="20" spans="1:12" ht="20.100000000000001" customHeight="1" thickBot="1" x14ac:dyDescent="0.3">
      <c r="A20" s="24" t="s">
        <v>20</v>
      </c>
      <c r="B20" s="10">
        <v>4</v>
      </c>
      <c r="C20" s="10">
        <v>4</v>
      </c>
      <c r="D20" s="10">
        <v>4</v>
      </c>
      <c r="E20" s="10">
        <v>4</v>
      </c>
      <c r="F20" s="10">
        <v>4</v>
      </c>
      <c r="G20" s="10">
        <v>4</v>
      </c>
      <c r="H20" s="10">
        <v>4</v>
      </c>
      <c r="I20" s="10">
        <v>4</v>
      </c>
      <c r="J20" s="11">
        <f t="shared" si="0"/>
        <v>16</v>
      </c>
      <c r="K20" s="11">
        <f t="shared" si="1"/>
        <v>16</v>
      </c>
      <c r="L20" s="25">
        <f t="shared" si="2"/>
        <v>100</v>
      </c>
    </row>
    <row r="21" spans="1:12" ht="20.100000000000001" customHeight="1" thickBot="1" x14ac:dyDescent="0.3">
      <c r="A21" s="24" t="s">
        <v>21</v>
      </c>
      <c r="B21" s="10">
        <v>48</v>
      </c>
      <c r="C21" s="10">
        <v>56</v>
      </c>
      <c r="D21" s="10">
        <v>48</v>
      </c>
      <c r="E21" s="10">
        <v>40</v>
      </c>
      <c r="F21" s="10">
        <v>48</v>
      </c>
      <c r="G21" s="10">
        <v>52</v>
      </c>
      <c r="H21" s="10">
        <v>48</v>
      </c>
      <c r="I21" s="10">
        <v>42</v>
      </c>
      <c r="J21" s="11">
        <f t="shared" si="0"/>
        <v>192</v>
      </c>
      <c r="K21" s="11">
        <f t="shared" si="1"/>
        <v>190</v>
      </c>
      <c r="L21" s="25">
        <f t="shared" si="2"/>
        <v>98.958333333333343</v>
      </c>
    </row>
    <row r="22" spans="1:12" ht="20.100000000000001" customHeight="1" thickBot="1" x14ac:dyDescent="0.3">
      <c r="A22" s="24" t="s">
        <v>22</v>
      </c>
      <c r="B22" s="10">
        <v>250</v>
      </c>
      <c r="C22" s="10">
        <v>270</v>
      </c>
      <c r="D22" s="10">
        <v>250</v>
      </c>
      <c r="E22" s="10">
        <v>230</v>
      </c>
      <c r="F22" s="10">
        <v>250</v>
      </c>
      <c r="G22" s="10">
        <v>280</v>
      </c>
      <c r="H22" s="10">
        <v>250</v>
      </c>
      <c r="I22" s="10">
        <v>220</v>
      </c>
      <c r="J22" s="11">
        <f t="shared" si="0"/>
        <v>1000</v>
      </c>
      <c r="K22" s="11">
        <f t="shared" si="1"/>
        <v>1000</v>
      </c>
      <c r="L22" s="25">
        <f t="shared" si="2"/>
        <v>100</v>
      </c>
    </row>
    <row r="23" spans="1:12" ht="19.5" customHeight="1" thickBot="1" x14ac:dyDescent="0.3">
      <c r="A23" s="24" t="s">
        <v>23</v>
      </c>
      <c r="B23" s="10">
        <v>100</v>
      </c>
      <c r="C23" s="10">
        <v>98</v>
      </c>
      <c r="D23" s="10">
        <v>100</v>
      </c>
      <c r="E23" s="10">
        <v>98</v>
      </c>
      <c r="F23" s="10">
        <v>100</v>
      </c>
      <c r="G23" s="10">
        <v>81</v>
      </c>
      <c r="H23" s="10">
        <v>100</v>
      </c>
      <c r="I23" s="10">
        <v>112</v>
      </c>
      <c r="J23" s="11">
        <f t="shared" si="0"/>
        <v>400</v>
      </c>
      <c r="K23" s="11">
        <f t="shared" si="1"/>
        <v>389</v>
      </c>
      <c r="L23" s="25">
        <f>(K23/J23)*100</f>
        <v>97.25</v>
      </c>
    </row>
    <row r="24" spans="1:12" ht="20.100000000000001" customHeight="1" thickBot="1" x14ac:dyDescent="0.3">
      <c r="A24" s="24" t="s">
        <v>71</v>
      </c>
      <c r="B24" s="98">
        <v>20</v>
      </c>
      <c r="C24" s="10">
        <v>21</v>
      </c>
      <c r="D24" s="85">
        <v>20</v>
      </c>
      <c r="E24" s="10">
        <v>20</v>
      </c>
      <c r="F24" s="85">
        <v>20</v>
      </c>
      <c r="G24" s="10">
        <v>17</v>
      </c>
      <c r="H24" s="85">
        <v>20</v>
      </c>
      <c r="I24" s="10">
        <v>15</v>
      </c>
      <c r="J24" s="102">
        <f t="shared" si="0"/>
        <v>80</v>
      </c>
      <c r="K24" s="11">
        <f t="shared" si="1"/>
        <v>73</v>
      </c>
      <c r="L24" s="87">
        <f>((K24+K25)/J24)*100</f>
        <v>100</v>
      </c>
    </row>
    <row r="25" spans="1:12" ht="20.100000000000001" customHeight="1" thickBot="1" x14ac:dyDescent="0.3">
      <c r="A25" s="24" t="s">
        <v>72</v>
      </c>
      <c r="B25" s="98"/>
      <c r="C25" s="10">
        <v>4</v>
      </c>
      <c r="D25" s="86"/>
      <c r="E25" s="10">
        <v>0</v>
      </c>
      <c r="F25" s="86"/>
      <c r="G25" s="10">
        <v>3</v>
      </c>
      <c r="H25" s="86"/>
      <c r="I25" s="10">
        <v>0</v>
      </c>
      <c r="J25" s="102"/>
      <c r="K25" s="11">
        <f t="shared" si="1"/>
        <v>7</v>
      </c>
      <c r="L25" s="87"/>
    </row>
    <row r="26" spans="1:12" ht="21" customHeight="1" thickBot="1" x14ac:dyDescent="0.3">
      <c r="A26" s="24" t="s">
        <v>64</v>
      </c>
      <c r="B26" s="10">
        <v>80</v>
      </c>
      <c r="C26" s="10">
        <v>5</v>
      </c>
      <c r="D26" s="10">
        <v>5</v>
      </c>
      <c r="E26" s="10">
        <v>5</v>
      </c>
      <c r="F26" s="10">
        <v>5</v>
      </c>
      <c r="G26" s="10">
        <v>5</v>
      </c>
      <c r="H26" s="10">
        <v>5</v>
      </c>
      <c r="I26" s="10">
        <v>5</v>
      </c>
      <c r="J26" s="11">
        <f t="shared" si="0"/>
        <v>320</v>
      </c>
      <c r="K26" s="11">
        <f t="shared" si="1"/>
        <v>20</v>
      </c>
      <c r="L26" s="25">
        <f>(K26/J26)*100</f>
        <v>6.25</v>
      </c>
    </row>
    <row r="27" spans="1:12" ht="20.100000000000001" customHeight="1" thickBot="1" x14ac:dyDescent="0.3">
      <c r="A27" s="24" t="s">
        <v>24</v>
      </c>
      <c r="B27" s="10">
        <v>64</v>
      </c>
      <c r="C27" s="10">
        <v>64</v>
      </c>
      <c r="D27" s="10">
        <v>64</v>
      </c>
      <c r="E27" s="10">
        <v>64</v>
      </c>
      <c r="F27" s="10">
        <v>64</v>
      </c>
      <c r="G27" s="10">
        <v>64</v>
      </c>
      <c r="H27" s="10">
        <v>64</v>
      </c>
      <c r="I27" s="10">
        <v>64</v>
      </c>
      <c r="J27" s="11">
        <f t="shared" si="0"/>
        <v>256</v>
      </c>
      <c r="K27" s="11">
        <f t="shared" si="1"/>
        <v>256</v>
      </c>
      <c r="L27" s="25">
        <f t="shared" si="2"/>
        <v>100</v>
      </c>
    </row>
    <row r="28" spans="1:12" ht="20.100000000000001" customHeight="1" thickBot="1" x14ac:dyDescent="0.3">
      <c r="A28" s="24" t="s">
        <v>25</v>
      </c>
      <c r="B28" s="10">
        <v>70</v>
      </c>
      <c r="C28" s="10">
        <v>65</v>
      </c>
      <c r="D28" s="10">
        <v>70</v>
      </c>
      <c r="E28" s="10">
        <v>70</v>
      </c>
      <c r="F28" s="10">
        <v>70</v>
      </c>
      <c r="G28" s="10">
        <v>85</v>
      </c>
      <c r="H28" s="10">
        <v>70</v>
      </c>
      <c r="I28" s="10">
        <v>60</v>
      </c>
      <c r="J28" s="11">
        <f t="shared" si="0"/>
        <v>280</v>
      </c>
      <c r="K28" s="11">
        <f t="shared" si="1"/>
        <v>280</v>
      </c>
      <c r="L28" s="25">
        <f t="shared" si="2"/>
        <v>100</v>
      </c>
    </row>
    <row r="29" spans="1:12" ht="20.100000000000001" customHeight="1" thickBot="1" x14ac:dyDescent="0.3">
      <c r="A29" s="24" t="s">
        <v>26</v>
      </c>
      <c r="B29" s="10">
        <v>20</v>
      </c>
      <c r="C29" s="10">
        <v>22</v>
      </c>
      <c r="D29" s="10">
        <v>20</v>
      </c>
      <c r="E29" s="10">
        <v>22</v>
      </c>
      <c r="F29" s="10">
        <v>20</v>
      </c>
      <c r="G29" s="10">
        <v>16</v>
      </c>
      <c r="H29" s="10">
        <v>20</v>
      </c>
      <c r="I29" s="10">
        <v>20</v>
      </c>
      <c r="J29" s="11">
        <f t="shared" si="0"/>
        <v>80</v>
      </c>
      <c r="K29" s="11">
        <f t="shared" si="1"/>
        <v>80</v>
      </c>
      <c r="L29" s="25">
        <f t="shared" si="2"/>
        <v>100</v>
      </c>
    </row>
    <row r="30" spans="1:12" ht="20.100000000000001" customHeight="1" thickBot="1" x14ac:dyDescent="0.3">
      <c r="A30" s="24" t="s">
        <v>27</v>
      </c>
      <c r="B30" s="10">
        <v>28</v>
      </c>
      <c r="C30" s="10">
        <v>25</v>
      </c>
      <c r="D30" s="10">
        <v>28</v>
      </c>
      <c r="E30" s="10">
        <v>30</v>
      </c>
      <c r="F30" s="10">
        <v>28</v>
      </c>
      <c r="G30" s="10">
        <v>25</v>
      </c>
      <c r="H30" s="10">
        <v>28</v>
      </c>
      <c r="I30" s="10">
        <v>30</v>
      </c>
      <c r="J30" s="11">
        <f t="shared" si="0"/>
        <v>112</v>
      </c>
      <c r="K30" s="11">
        <f t="shared" si="1"/>
        <v>110</v>
      </c>
      <c r="L30" s="25">
        <f t="shared" si="2"/>
        <v>98.214285714285708</v>
      </c>
    </row>
    <row r="31" spans="1:12" ht="20.100000000000001" customHeight="1" thickBot="1" x14ac:dyDescent="0.3">
      <c r="A31" s="24" t="s">
        <v>28</v>
      </c>
      <c r="B31" s="10">
        <v>10</v>
      </c>
      <c r="C31" s="10">
        <v>10</v>
      </c>
      <c r="D31" s="10">
        <v>10</v>
      </c>
      <c r="E31" s="10">
        <v>10</v>
      </c>
      <c r="F31" s="10">
        <v>10</v>
      </c>
      <c r="G31" s="10">
        <v>10</v>
      </c>
      <c r="H31" s="10">
        <v>10</v>
      </c>
      <c r="I31" s="10">
        <v>10</v>
      </c>
      <c r="J31" s="11">
        <f t="shared" si="0"/>
        <v>40</v>
      </c>
      <c r="K31" s="11">
        <f t="shared" si="1"/>
        <v>40</v>
      </c>
      <c r="L31" s="25">
        <f t="shared" si="2"/>
        <v>100</v>
      </c>
    </row>
    <row r="32" spans="1:12" ht="20.100000000000001" customHeight="1" thickBot="1" x14ac:dyDescent="0.3">
      <c r="A32" s="24" t="s">
        <v>29</v>
      </c>
      <c r="B32" s="10">
        <v>35</v>
      </c>
      <c r="C32" s="10">
        <v>40</v>
      </c>
      <c r="D32" s="10">
        <v>35</v>
      </c>
      <c r="E32" s="10">
        <v>30</v>
      </c>
      <c r="F32" s="10">
        <v>35</v>
      </c>
      <c r="G32" s="10">
        <v>35</v>
      </c>
      <c r="H32" s="10">
        <v>35</v>
      </c>
      <c r="I32" s="10">
        <v>35</v>
      </c>
      <c r="J32" s="11">
        <f t="shared" si="0"/>
        <v>140</v>
      </c>
      <c r="K32" s="11">
        <f t="shared" si="1"/>
        <v>140</v>
      </c>
      <c r="L32" s="25">
        <f t="shared" si="2"/>
        <v>100</v>
      </c>
    </row>
    <row r="33" spans="1:12" ht="20.100000000000001" customHeight="1" thickBot="1" x14ac:dyDescent="0.3">
      <c r="A33" s="24" t="s">
        <v>30</v>
      </c>
      <c r="B33" s="10">
        <v>35</v>
      </c>
      <c r="C33" s="10">
        <v>35</v>
      </c>
      <c r="D33" s="10">
        <v>35</v>
      </c>
      <c r="E33" s="10">
        <v>30</v>
      </c>
      <c r="F33" s="10">
        <v>35</v>
      </c>
      <c r="G33" s="10">
        <v>30</v>
      </c>
      <c r="H33" s="10">
        <v>35</v>
      </c>
      <c r="I33" s="10">
        <v>45</v>
      </c>
      <c r="J33" s="11">
        <f t="shared" si="0"/>
        <v>140</v>
      </c>
      <c r="K33" s="11">
        <f t="shared" si="1"/>
        <v>140</v>
      </c>
      <c r="L33" s="25">
        <f t="shared" si="2"/>
        <v>100</v>
      </c>
    </row>
    <row r="34" spans="1:12" ht="20.100000000000001" customHeight="1" thickBot="1" x14ac:dyDescent="0.3">
      <c r="A34" s="24" t="s">
        <v>31</v>
      </c>
      <c r="B34" s="10">
        <v>70</v>
      </c>
      <c r="C34" s="10">
        <v>70</v>
      </c>
      <c r="D34" s="10">
        <v>70</v>
      </c>
      <c r="E34" s="10">
        <v>70</v>
      </c>
      <c r="F34" s="10">
        <v>70</v>
      </c>
      <c r="G34" s="10">
        <v>70</v>
      </c>
      <c r="H34" s="10">
        <v>70</v>
      </c>
      <c r="I34" s="10">
        <v>70</v>
      </c>
      <c r="J34" s="11">
        <f t="shared" si="0"/>
        <v>280</v>
      </c>
      <c r="K34" s="11">
        <f t="shared" si="1"/>
        <v>280</v>
      </c>
      <c r="L34" s="25">
        <f t="shared" si="2"/>
        <v>100</v>
      </c>
    </row>
    <row r="35" spans="1:12" s="33" customFormat="1" ht="20.100000000000001" customHeight="1" thickBot="1" x14ac:dyDescent="0.3">
      <c r="A35" s="31" t="s">
        <v>3</v>
      </c>
      <c r="B35" s="29">
        <f>SUM(B8:B34)</f>
        <v>1326</v>
      </c>
      <c r="C35" s="32">
        <f>SUM(C8:C34)</f>
        <v>1349</v>
      </c>
      <c r="D35" s="29">
        <f>SUM(D8:D34)</f>
        <v>1326</v>
      </c>
      <c r="E35" s="29">
        <f t="shared" ref="E35:I35" si="3">SUM(E8:E34)</f>
        <v>1301</v>
      </c>
      <c r="F35" s="29">
        <f>SUM(F8:F34)</f>
        <v>1326</v>
      </c>
      <c r="G35" s="29">
        <f>SUM(G8:G34)</f>
        <v>1345</v>
      </c>
      <c r="H35" s="29">
        <f>SUM(H8:H34)</f>
        <v>1326</v>
      </c>
      <c r="I35" s="32">
        <f t="shared" si="3"/>
        <v>1245</v>
      </c>
      <c r="J35" s="29">
        <f>B35*4</f>
        <v>5304</v>
      </c>
      <c r="K35" s="29">
        <f t="shared" si="1"/>
        <v>5240</v>
      </c>
      <c r="L35" s="30">
        <f>(K35/J35)*100</f>
        <v>98.793363499245856</v>
      </c>
    </row>
    <row r="36" spans="1:12" ht="148.5" customHeight="1" thickBot="1" x14ac:dyDescent="0.3">
      <c r="A36" s="34" t="s">
        <v>70</v>
      </c>
      <c r="B36" s="99" t="s">
        <v>187</v>
      </c>
      <c r="C36" s="99"/>
      <c r="D36" s="99"/>
      <c r="E36" s="99"/>
      <c r="F36" s="99"/>
      <c r="G36" s="99"/>
      <c r="H36" s="99"/>
      <c r="I36" s="99"/>
      <c r="J36" s="99"/>
      <c r="K36" s="99"/>
      <c r="L36" s="100"/>
    </row>
    <row r="37" spans="1:12" ht="15.75" thickBot="1" x14ac:dyDescent="0.3">
      <c r="A37" s="95"/>
      <c r="B37" s="95"/>
      <c r="C37" s="95"/>
      <c r="D37" s="4"/>
    </row>
    <row r="38" spans="1:12" ht="15.75" thickBot="1" x14ac:dyDescent="0.3">
      <c r="A38" s="91" t="s">
        <v>168</v>
      </c>
      <c r="B38" s="96" t="s">
        <v>58</v>
      </c>
      <c r="C38" s="96"/>
      <c r="D38" s="93" t="s">
        <v>0</v>
      </c>
      <c r="E38" s="93"/>
      <c r="F38" s="93" t="s">
        <v>1</v>
      </c>
      <c r="G38" s="93"/>
      <c r="H38" s="93" t="s">
        <v>2</v>
      </c>
      <c r="I38" s="93"/>
      <c r="J38" s="93" t="s">
        <v>3</v>
      </c>
      <c r="K38" s="93"/>
      <c r="L38" s="94"/>
    </row>
    <row r="39" spans="1:12" ht="24.75" thickBot="1" x14ac:dyDescent="0.3">
      <c r="A39" s="92"/>
      <c r="B39" s="8" t="s">
        <v>32</v>
      </c>
      <c r="C39" s="8" t="s">
        <v>7</v>
      </c>
      <c r="D39" s="8" t="s">
        <v>32</v>
      </c>
      <c r="E39" s="8" t="s">
        <v>7</v>
      </c>
      <c r="F39" s="8" t="s">
        <v>32</v>
      </c>
      <c r="G39" s="8" t="s">
        <v>7</v>
      </c>
      <c r="H39" s="8" t="s">
        <v>32</v>
      </c>
      <c r="I39" s="8" t="s">
        <v>7</v>
      </c>
      <c r="J39" s="8" t="s">
        <v>74</v>
      </c>
      <c r="K39" s="8" t="s">
        <v>7</v>
      </c>
      <c r="L39" s="23" t="s">
        <v>5</v>
      </c>
    </row>
    <row r="40" spans="1:12" ht="15.75" thickBot="1" x14ac:dyDescent="0.3">
      <c r="A40" s="24" t="s">
        <v>169</v>
      </c>
      <c r="B40" s="10">
        <v>200</v>
      </c>
      <c r="C40" s="10">
        <v>225</v>
      </c>
      <c r="D40" s="10">
        <v>200</v>
      </c>
      <c r="E40" s="10">
        <v>184</v>
      </c>
      <c r="F40" s="10">
        <v>200</v>
      </c>
      <c r="G40" s="10">
        <v>223</v>
      </c>
      <c r="H40" s="10">
        <v>200</v>
      </c>
      <c r="I40" s="10">
        <v>170</v>
      </c>
      <c r="J40" s="11">
        <f t="shared" ref="J40:J41" si="4">B40*4</f>
        <v>800</v>
      </c>
      <c r="K40" s="11">
        <f t="shared" ref="K40:K41" si="5">C40+E40+G40+I40</f>
        <v>802</v>
      </c>
      <c r="L40" s="25">
        <f t="shared" ref="L40:L41" si="6">(K40/J40)*100</f>
        <v>100.25</v>
      </c>
    </row>
    <row r="41" spans="1:12" ht="15.75" thickBot="1" x14ac:dyDescent="0.3">
      <c r="A41" s="26" t="s">
        <v>170</v>
      </c>
      <c r="B41" s="28">
        <v>25</v>
      </c>
      <c r="C41" s="28">
        <v>25</v>
      </c>
      <c r="D41" s="28">
        <v>25</v>
      </c>
      <c r="E41" s="28">
        <v>25</v>
      </c>
      <c r="F41" s="28">
        <v>25</v>
      </c>
      <c r="G41" s="28">
        <v>24</v>
      </c>
      <c r="H41" s="119"/>
      <c r="I41" s="119"/>
      <c r="J41" s="29">
        <f t="shared" si="4"/>
        <v>100</v>
      </c>
      <c r="K41" s="29">
        <f t="shared" si="5"/>
        <v>74</v>
      </c>
      <c r="L41" s="30">
        <f t="shared" si="6"/>
        <v>74</v>
      </c>
    </row>
    <row r="42" spans="1:12" ht="15.75" thickBot="1" x14ac:dyDescent="0.3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</row>
    <row r="43" spans="1:12" ht="20.100000000000001" customHeight="1" thickBot="1" x14ac:dyDescent="0.3">
      <c r="A43" s="91" t="s">
        <v>33</v>
      </c>
      <c r="B43" s="96" t="s">
        <v>58</v>
      </c>
      <c r="C43" s="96"/>
      <c r="D43" s="93" t="s">
        <v>0</v>
      </c>
      <c r="E43" s="93"/>
      <c r="F43" s="93" t="s">
        <v>1</v>
      </c>
      <c r="G43" s="93"/>
      <c r="H43" s="93" t="s">
        <v>2</v>
      </c>
      <c r="I43" s="93"/>
      <c r="J43" s="93" t="s">
        <v>3</v>
      </c>
      <c r="K43" s="93"/>
      <c r="L43" s="94"/>
    </row>
    <row r="44" spans="1:12" ht="27.75" customHeight="1" thickBot="1" x14ac:dyDescent="0.3">
      <c r="A44" s="92"/>
      <c r="B44" s="8" t="s">
        <v>32</v>
      </c>
      <c r="C44" s="8" t="s">
        <v>7</v>
      </c>
      <c r="D44" s="8" t="s">
        <v>32</v>
      </c>
      <c r="E44" s="8" t="s">
        <v>7</v>
      </c>
      <c r="F44" s="8" t="s">
        <v>32</v>
      </c>
      <c r="G44" s="8" t="s">
        <v>7</v>
      </c>
      <c r="H44" s="8" t="s">
        <v>32</v>
      </c>
      <c r="I44" s="8" t="s">
        <v>7</v>
      </c>
      <c r="J44" s="8" t="s">
        <v>74</v>
      </c>
      <c r="K44" s="8" t="s">
        <v>7</v>
      </c>
      <c r="L44" s="35" t="s">
        <v>5</v>
      </c>
    </row>
    <row r="45" spans="1:12" ht="31.5" customHeight="1" thickBot="1" x14ac:dyDescent="0.3">
      <c r="A45" s="24" t="s">
        <v>66</v>
      </c>
      <c r="B45" s="10">
        <v>5</v>
      </c>
      <c r="C45" s="10">
        <v>30</v>
      </c>
      <c r="D45" s="10">
        <v>5</v>
      </c>
      <c r="E45" s="10">
        <v>30</v>
      </c>
      <c r="F45" s="10">
        <v>5</v>
      </c>
      <c r="G45" s="10">
        <v>30</v>
      </c>
      <c r="H45" s="10">
        <v>5</v>
      </c>
      <c r="I45" s="10">
        <v>30</v>
      </c>
      <c r="J45" s="11">
        <f>B45*4</f>
        <v>20</v>
      </c>
      <c r="K45" s="11">
        <f>SUM(C45,E45,G45,I45)</f>
        <v>120</v>
      </c>
      <c r="L45" s="25">
        <f>(K45/J45)*100</f>
        <v>600</v>
      </c>
    </row>
    <row r="46" spans="1:12" ht="30.75" customHeight="1" thickBot="1" x14ac:dyDescent="0.3">
      <c r="A46" s="24" t="s">
        <v>65</v>
      </c>
      <c r="B46" s="10">
        <v>25</v>
      </c>
      <c r="C46" s="10">
        <v>0</v>
      </c>
      <c r="D46" s="10">
        <v>25</v>
      </c>
      <c r="E46" s="10">
        <v>0</v>
      </c>
      <c r="F46" s="10">
        <v>25</v>
      </c>
      <c r="G46" s="10">
        <v>0</v>
      </c>
      <c r="H46" s="10">
        <v>25</v>
      </c>
      <c r="I46" s="10">
        <v>0</v>
      </c>
      <c r="J46" s="11">
        <f t="shared" ref="J46:J67" si="7">B46*4</f>
        <v>100</v>
      </c>
      <c r="K46" s="11">
        <f t="shared" ref="K46:K67" si="8">SUM(C46,E46,G46,I46)</f>
        <v>0</v>
      </c>
      <c r="L46" s="25">
        <f t="shared" ref="L46:L66" si="9">(K46/J46)*100</f>
        <v>0</v>
      </c>
    </row>
    <row r="47" spans="1:12" ht="19.5" customHeight="1" thickBot="1" x14ac:dyDescent="0.3">
      <c r="A47" s="24" t="s">
        <v>34</v>
      </c>
      <c r="B47" s="10">
        <v>300</v>
      </c>
      <c r="C47" s="10">
        <v>320</v>
      </c>
      <c r="D47" s="10">
        <v>300</v>
      </c>
      <c r="E47" s="10">
        <v>280</v>
      </c>
      <c r="F47" s="10">
        <v>300</v>
      </c>
      <c r="G47" s="10">
        <v>320</v>
      </c>
      <c r="H47" s="10">
        <v>300</v>
      </c>
      <c r="I47" s="10">
        <v>0</v>
      </c>
      <c r="J47" s="11">
        <f t="shared" si="7"/>
        <v>1200</v>
      </c>
      <c r="K47" s="11">
        <f t="shared" si="8"/>
        <v>920</v>
      </c>
      <c r="L47" s="25">
        <f t="shared" si="9"/>
        <v>76.666666666666671</v>
      </c>
    </row>
    <row r="48" spans="1:12" ht="29.25" customHeight="1" thickBot="1" x14ac:dyDescent="0.3">
      <c r="A48" s="24" t="s">
        <v>35</v>
      </c>
      <c r="B48" s="10">
        <v>1200</v>
      </c>
      <c r="C48" s="10">
        <v>1200</v>
      </c>
      <c r="D48" s="10">
        <v>1200</v>
      </c>
      <c r="E48" s="10">
        <v>1100</v>
      </c>
      <c r="F48" s="10">
        <v>1200</v>
      </c>
      <c r="G48" s="10">
        <v>1250</v>
      </c>
      <c r="H48" s="10">
        <v>1200</v>
      </c>
      <c r="I48" s="10">
        <v>1100</v>
      </c>
      <c r="J48" s="11">
        <f t="shared" si="7"/>
        <v>4800</v>
      </c>
      <c r="K48" s="11">
        <f t="shared" si="8"/>
        <v>4650</v>
      </c>
      <c r="L48" s="25">
        <f t="shared" si="9"/>
        <v>96.875</v>
      </c>
    </row>
    <row r="49" spans="1:12" ht="32.25" customHeight="1" thickBot="1" x14ac:dyDescent="0.3">
      <c r="A49" s="24" t="s">
        <v>36</v>
      </c>
      <c r="B49" s="10">
        <v>200</v>
      </c>
      <c r="C49" s="10">
        <v>200</v>
      </c>
      <c r="D49" s="10">
        <v>200</v>
      </c>
      <c r="E49" s="10">
        <v>200</v>
      </c>
      <c r="F49" s="10">
        <v>200</v>
      </c>
      <c r="G49" s="10">
        <v>200</v>
      </c>
      <c r="H49" s="10">
        <v>200</v>
      </c>
      <c r="I49" s="10">
        <v>214</v>
      </c>
      <c r="J49" s="11">
        <f t="shared" si="7"/>
        <v>800</v>
      </c>
      <c r="K49" s="11">
        <f t="shared" si="8"/>
        <v>814</v>
      </c>
      <c r="L49" s="25">
        <f t="shared" si="9"/>
        <v>101.75</v>
      </c>
    </row>
    <row r="50" spans="1:12" ht="30.75" customHeight="1" thickBot="1" x14ac:dyDescent="0.3">
      <c r="A50" s="24" t="s">
        <v>37</v>
      </c>
      <c r="B50" s="10">
        <v>220</v>
      </c>
      <c r="C50" s="10">
        <v>228</v>
      </c>
      <c r="D50" s="10">
        <v>220</v>
      </c>
      <c r="E50" s="10">
        <v>220</v>
      </c>
      <c r="F50" s="10">
        <v>220</v>
      </c>
      <c r="G50" s="10">
        <v>250</v>
      </c>
      <c r="H50" s="10">
        <v>220</v>
      </c>
      <c r="I50" s="10">
        <v>220</v>
      </c>
      <c r="J50" s="11">
        <f t="shared" si="7"/>
        <v>880</v>
      </c>
      <c r="K50" s="11">
        <f t="shared" si="8"/>
        <v>918</v>
      </c>
      <c r="L50" s="25">
        <f t="shared" si="9"/>
        <v>104.31818181818183</v>
      </c>
    </row>
    <row r="51" spans="1:12" ht="30.75" customHeight="1" thickBot="1" x14ac:dyDescent="0.3">
      <c r="A51" s="24" t="s">
        <v>38</v>
      </c>
      <c r="B51" s="10">
        <v>14</v>
      </c>
      <c r="C51" s="10">
        <v>14</v>
      </c>
      <c r="D51" s="10">
        <v>14</v>
      </c>
      <c r="E51" s="10">
        <v>14</v>
      </c>
      <c r="F51" s="10">
        <v>14</v>
      </c>
      <c r="G51" s="10">
        <v>14</v>
      </c>
      <c r="H51" s="10">
        <v>14</v>
      </c>
      <c r="I51" s="10">
        <v>14</v>
      </c>
      <c r="J51" s="11">
        <f t="shared" si="7"/>
        <v>56</v>
      </c>
      <c r="K51" s="11">
        <f t="shared" si="8"/>
        <v>56</v>
      </c>
      <c r="L51" s="25">
        <f t="shared" si="9"/>
        <v>100</v>
      </c>
    </row>
    <row r="52" spans="1:12" ht="20.25" customHeight="1" thickBot="1" x14ac:dyDescent="0.3">
      <c r="A52" s="24" t="s">
        <v>39</v>
      </c>
      <c r="B52" s="10">
        <v>60</v>
      </c>
      <c r="C52" s="10">
        <v>60</v>
      </c>
      <c r="D52" s="10">
        <v>60</v>
      </c>
      <c r="E52" s="10">
        <v>60</v>
      </c>
      <c r="F52" s="10">
        <v>60</v>
      </c>
      <c r="G52" s="10">
        <v>60</v>
      </c>
      <c r="H52" s="10">
        <v>60</v>
      </c>
      <c r="I52" s="10">
        <v>60</v>
      </c>
      <c r="J52" s="11">
        <f t="shared" si="7"/>
        <v>240</v>
      </c>
      <c r="K52" s="11">
        <f t="shared" si="8"/>
        <v>240</v>
      </c>
      <c r="L52" s="25">
        <f>(K52/J52)*100</f>
        <v>100</v>
      </c>
    </row>
    <row r="53" spans="1:12" ht="20.25" customHeight="1" thickBot="1" x14ac:dyDescent="0.3">
      <c r="A53" s="24" t="s">
        <v>40</v>
      </c>
      <c r="B53" s="10">
        <v>117</v>
      </c>
      <c r="C53" s="10">
        <v>122</v>
      </c>
      <c r="D53" s="10">
        <v>117</v>
      </c>
      <c r="E53" s="10">
        <v>67</v>
      </c>
      <c r="F53" s="10">
        <v>117</v>
      </c>
      <c r="G53" s="10">
        <v>128</v>
      </c>
      <c r="H53" s="10">
        <v>117</v>
      </c>
      <c r="I53" s="10">
        <v>145</v>
      </c>
      <c r="J53" s="11">
        <f t="shared" si="7"/>
        <v>468</v>
      </c>
      <c r="K53" s="11">
        <f t="shared" si="8"/>
        <v>462</v>
      </c>
      <c r="L53" s="25">
        <f t="shared" si="9"/>
        <v>98.71794871794873</v>
      </c>
    </row>
    <row r="54" spans="1:12" ht="31.5" customHeight="1" thickBot="1" x14ac:dyDescent="0.3">
      <c r="A54" s="24" t="s">
        <v>41</v>
      </c>
      <c r="B54" s="10">
        <v>150</v>
      </c>
      <c r="C54" s="10">
        <v>150</v>
      </c>
      <c r="D54" s="10">
        <v>150</v>
      </c>
      <c r="E54" s="10">
        <v>150</v>
      </c>
      <c r="F54" s="10">
        <v>150</v>
      </c>
      <c r="G54" s="10">
        <v>170</v>
      </c>
      <c r="H54" s="10">
        <v>150</v>
      </c>
      <c r="I54" s="10">
        <v>140</v>
      </c>
      <c r="J54" s="11">
        <f t="shared" si="7"/>
        <v>600</v>
      </c>
      <c r="K54" s="11">
        <f t="shared" si="8"/>
        <v>610</v>
      </c>
      <c r="L54" s="25">
        <f t="shared" si="9"/>
        <v>101.66666666666666</v>
      </c>
    </row>
    <row r="55" spans="1:12" ht="28.5" customHeight="1" thickBot="1" x14ac:dyDescent="0.3">
      <c r="A55" s="24" t="s">
        <v>42</v>
      </c>
      <c r="B55" s="10">
        <v>70</v>
      </c>
      <c r="C55" s="10">
        <v>70</v>
      </c>
      <c r="D55" s="10">
        <v>70</v>
      </c>
      <c r="E55" s="10">
        <v>70</v>
      </c>
      <c r="F55" s="10">
        <v>70</v>
      </c>
      <c r="G55" s="10">
        <v>70</v>
      </c>
      <c r="H55" s="10">
        <v>70</v>
      </c>
      <c r="I55" s="10">
        <v>70</v>
      </c>
      <c r="J55" s="11">
        <f t="shared" si="7"/>
        <v>280</v>
      </c>
      <c r="K55" s="11">
        <f t="shared" si="8"/>
        <v>280</v>
      </c>
      <c r="L55" s="25">
        <f t="shared" si="9"/>
        <v>100</v>
      </c>
    </row>
    <row r="56" spans="1:12" ht="20.100000000000001" customHeight="1" thickBot="1" x14ac:dyDescent="0.3">
      <c r="A56" s="24" t="s">
        <v>43</v>
      </c>
      <c r="B56" s="10">
        <v>25</v>
      </c>
      <c r="C56" s="10">
        <v>25</v>
      </c>
      <c r="D56" s="10">
        <v>25</v>
      </c>
      <c r="E56" s="10">
        <v>25</v>
      </c>
      <c r="F56" s="10">
        <v>25</v>
      </c>
      <c r="G56" s="10">
        <v>20</v>
      </c>
      <c r="H56" s="10">
        <v>25</v>
      </c>
      <c r="I56" s="10">
        <v>30</v>
      </c>
      <c r="J56" s="11">
        <f t="shared" si="7"/>
        <v>100</v>
      </c>
      <c r="K56" s="11">
        <f t="shared" si="8"/>
        <v>100</v>
      </c>
      <c r="L56" s="25">
        <f t="shared" si="9"/>
        <v>100</v>
      </c>
    </row>
    <row r="57" spans="1:12" ht="20.100000000000001" customHeight="1" thickBot="1" x14ac:dyDescent="0.3">
      <c r="A57" s="24" t="s">
        <v>67</v>
      </c>
      <c r="B57" s="10">
        <v>4</v>
      </c>
      <c r="C57" s="10">
        <v>14</v>
      </c>
      <c r="D57" s="10">
        <v>4</v>
      </c>
      <c r="E57" s="10">
        <v>14</v>
      </c>
      <c r="F57" s="10">
        <v>4</v>
      </c>
      <c r="G57" s="10">
        <v>14</v>
      </c>
      <c r="H57" s="10">
        <v>4</v>
      </c>
      <c r="I57" s="10">
        <v>0</v>
      </c>
      <c r="J57" s="11">
        <f t="shared" si="7"/>
        <v>16</v>
      </c>
      <c r="K57" s="11">
        <f t="shared" si="8"/>
        <v>42</v>
      </c>
      <c r="L57" s="25">
        <f t="shared" si="9"/>
        <v>262.5</v>
      </c>
    </row>
    <row r="58" spans="1:12" ht="20.100000000000001" customHeight="1" thickBot="1" x14ac:dyDescent="0.3">
      <c r="A58" s="24" t="s">
        <v>44</v>
      </c>
      <c r="B58" s="10">
        <v>50</v>
      </c>
      <c r="C58" s="10">
        <v>50</v>
      </c>
      <c r="D58" s="10">
        <v>50</v>
      </c>
      <c r="E58" s="10">
        <v>50</v>
      </c>
      <c r="F58" s="10">
        <v>50</v>
      </c>
      <c r="G58" s="10">
        <v>50</v>
      </c>
      <c r="H58" s="10">
        <v>50</v>
      </c>
      <c r="I58" s="10">
        <v>50</v>
      </c>
      <c r="J58" s="11">
        <f t="shared" si="7"/>
        <v>200</v>
      </c>
      <c r="K58" s="11">
        <f t="shared" si="8"/>
        <v>200</v>
      </c>
      <c r="L58" s="25">
        <f t="shared" si="9"/>
        <v>100</v>
      </c>
    </row>
    <row r="59" spans="1:12" ht="36" customHeight="1" thickBot="1" x14ac:dyDescent="0.3">
      <c r="A59" s="24" t="s">
        <v>45</v>
      </c>
      <c r="B59" s="10">
        <v>80</v>
      </c>
      <c r="C59" s="10">
        <v>76</v>
      </c>
      <c r="D59" s="10">
        <v>80</v>
      </c>
      <c r="E59" s="10">
        <v>80</v>
      </c>
      <c r="F59" s="10">
        <v>80</v>
      </c>
      <c r="G59" s="10">
        <v>80</v>
      </c>
      <c r="H59" s="10">
        <v>80</v>
      </c>
      <c r="I59" s="10">
        <v>80</v>
      </c>
      <c r="J59" s="11">
        <f t="shared" si="7"/>
        <v>320</v>
      </c>
      <c r="K59" s="11">
        <f t="shared" si="8"/>
        <v>316</v>
      </c>
      <c r="L59" s="25">
        <f t="shared" si="9"/>
        <v>98.75</v>
      </c>
    </row>
    <row r="60" spans="1:12" ht="20.100000000000001" customHeight="1" thickBot="1" x14ac:dyDescent="0.3">
      <c r="A60" s="24" t="s">
        <v>46</v>
      </c>
      <c r="B60" s="10">
        <v>70</v>
      </c>
      <c r="C60" s="10">
        <v>63</v>
      </c>
      <c r="D60" s="10">
        <v>70</v>
      </c>
      <c r="E60" s="10">
        <v>63</v>
      </c>
      <c r="F60" s="10">
        <v>70</v>
      </c>
      <c r="G60" s="10">
        <v>63</v>
      </c>
      <c r="H60" s="10">
        <v>70</v>
      </c>
      <c r="I60" s="10">
        <v>63</v>
      </c>
      <c r="J60" s="11">
        <f t="shared" si="7"/>
        <v>280</v>
      </c>
      <c r="K60" s="11">
        <f t="shared" si="8"/>
        <v>252</v>
      </c>
      <c r="L60" s="25">
        <f t="shared" si="9"/>
        <v>90</v>
      </c>
    </row>
    <row r="61" spans="1:12" ht="31.5" customHeight="1" thickBot="1" x14ac:dyDescent="0.3">
      <c r="A61" s="24" t="s">
        <v>47</v>
      </c>
      <c r="B61" s="10">
        <v>12</v>
      </c>
      <c r="C61" s="10">
        <v>12</v>
      </c>
      <c r="D61" s="10">
        <v>12</v>
      </c>
      <c r="E61" s="10">
        <v>12</v>
      </c>
      <c r="F61" s="10">
        <v>12</v>
      </c>
      <c r="G61" s="10">
        <v>12</v>
      </c>
      <c r="H61" s="10">
        <v>12</v>
      </c>
      <c r="I61" s="10">
        <v>12</v>
      </c>
      <c r="J61" s="11">
        <f t="shared" si="7"/>
        <v>48</v>
      </c>
      <c r="K61" s="11">
        <f t="shared" si="8"/>
        <v>48</v>
      </c>
      <c r="L61" s="25">
        <f t="shared" si="9"/>
        <v>100</v>
      </c>
    </row>
    <row r="62" spans="1:12" ht="20.100000000000001" customHeight="1" thickBot="1" x14ac:dyDescent="0.3">
      <c r="A62" s="24" t="s">
        <v>48</v>
      </c>
      <c r="B62" s="10">
        <v>100</v>
      </c>
      <c r="C62" s="10">
        <v>140</v>
      </c>
      <c r="D62" s="10">
        <v>100</v>
      </c>
      <c r="E62" s="10">
        <v>100</v>
      </c>
      <c r="F62" s="10">
        <v>100</v>
      </c>
      <c r="G62" s="10">
        <v>100</v>
      </c>
      <c r="H62" s="10">
        <v>100</v>
      </c>
      <c r="I62" s="10">
        <v>100</v>
      </c>
      <c r="J62" s="11">
        <f t="shared" si="7"/>
        <v>400</v>
      </c>
      <c r="K62" s="11">
        <f t="shared" si="8"/>
        <v>440</v>
      </c>
      <c r="L62" s="25">
        <f t="shared" si="9"/>
        <v>110.00000000000001</v>
      </c>
    </row>
    <row r="63" spans="1:12" ht="20.100000000000001" customHeight="1" thickBot="1" x14ac:dyDescent="0.3">
      <c r="A63" s="24" t="s">
        <v>68</v>
      </c>
      <c r="B63" s="10">
        <v>10</v>
      </c>
      <c r="C63" s="10">
        <v>0</v>
      </c>
      <c r="D63" s="10">
        <v>10</v>
      </c>
      <c r="E63" s="10">
        <v>0</v>
      </c>
      <c r="F63" s="10">
        <v>10</v>
      </c>
      <c r="G63" s="10">
        <v>0</v>
      </c>
      <c r="H63" s="10">
        <v>10</v>
      </c>
      <c r="I63" s="10">
        <v>0</v>
      </c>
      <c r="J63" s="11">
        <f t="shared" si="7"/>
        <v>40</v>
      </c>
      <c r="K63" s="11">
        <f t="shared" si="8"/>
        <v>0</v>
      </c>
      <c r="L63" s="25">
        <f t="shared" si="9"/>
        <v>0</v>
      </c>
    </row>
    <row r="64" spans="1:12" ht="20.100000000000001" customHeight="1" thickBot="1" x14ac:dyDescent="0.3">
      <c r="A64" s="24" t="s">
        <v>49</v>
      </c>
      <c r="B64" s="10">
        <v>5</v>
      </c>
      <c r="C64" s="10">
        <v>5</v>
      </c>
      <c r="D64" s="10">
        <v>5</v>
      </c>
      <c r="E64" s="10">
        <v>5</v>
      </c>
      <c r="F64" s="10">
        <v>5</v>
      </c>
      <c r="G64" s="10">
        <v>5</v>
      </c>
      <c r="H64" s="10">
        <v>5</v>
      </c>
      <c r="I64" s="10">
        <v>5</v>
      </c>
      <c r="J64" s="11">
        <f t="shared" si="7"/>
        <v>20</v>
      </c>
      <c r="K64" s="11">
        <f t="shared" si="8"/>
        <v>20</v>
      </c>
      <c r="L64" s="25">
        <f t="shared" si="9"/>
        <v>100</v>
      </c>
    </row>
    <row r="65" spans="1:12" ht="20.100000000000001" customHeight="1" thickBot="1" x14ac:dyDescent="0.3">
      <c r="A65" s="24" t="s">
        <v>50</v>
      </c>
      <c r="B65" s="10">
        <v>3</v>
      </c>
      <c r="C65" s="10">
        <v>3</v>
      </c>
      <c r="D65" s="10">
        <v>3</v>
      </c>
      <c r="E65" s="10">
        <v>3</v>
      </c>
      <c r="F65" s="10">
        <v>3</v>
      </c>
      <c r="G65" s="10">
        <v>3</v>
      </c>
      <c r="H65" s="10">
        <v>3</v>
      </c>
      <c r="I65" s="10">
        <v>3</v>
      </c>
      <c r="J65" s="11">
        <f t="shared" si="7"/>
        <v>12</v>
      </c>
      <c r="K65" s="11">
        <f t="shared" si="8"/>
        <v>12</v>
      </c>
      <c r="L65" s="25">
        <f t="shared" si="9"/>
        <v>100</v>
      </c>
    </row>
    <row r="66" spans="1:12" ht="20.100000000000001" customHeight="1" thickBot="1" x14ac:dyDescent="0.3">
      <c r="A66" s="24" t="s">
        <v>51</v>
      </c>
      <c r="B66" s="10">
        <v>2</v>
      </c>
      <c r="C66" s="10">
        <v>2</v>
      </c>
      <c r="D66" s="10">
        <v>2</v>
      </c>
      <c r="E66" s="10">
        <v>2</v>
      </c>
      <c r="F66" s="10">
        <v>2</v>
      </c>
      <c r="G66" s="10">
        <v>2</v>
      </c>
      <c r="H66" s="10">
        <v>2</v>
      </c>
      <c r="I66" s="10">
        <v>2</v>
      </c>
      <c r="J66" s="11">
        <f t="shared" si="7"/>
        <v>8</v>
      </c>
      <c r="K66" s="11">
        <f t="shared" si="8"/>
        <v>8</v>
      </c>
      <c r="L66" s="25">
        <f t="shared" si="9"/>
        <v>100</v>
      </c>
    </row>
    <row r="67" spans="1:12" ht="30.75" thickBot="1" x14ac:dyDescent="0.3">
      <c r="A67" s="24" t="s">
        <v>62</v>
      </c>
      <c r="B67" s="10">
        <v>50</v>
      </c>
      <c r="C67" s="10">
        <v>1665</v>
      </c>
      <c r="D67" s="10">
        <v>50</v>
      </c>
      <c r="E67" s="10">
        <v>1658</v>
      </c>
      <c r="F67" s="10">
        <v>50</v>
      </c>
      <c r="G67" s="10">
        <v>1632</v>
      </c>
      <c r="H67" s="10">
        <v>50</v>
      </c>
      <c r="I67" s="10">
        <v>2029</v>
      </c>
      <c r="J67" s="11">
        <f t="shared" si="7"/>
        <v>200</v>
      </c>
      <c r="K67" s="11">
        <f t="shared" si="8"/>
        <v>6984</v>
      </c>
      <c r="L67" s="25">
        <f>(K67/J67)*100</f>
        <v>3492</v>
      </c>
    </row>
    <row r="68" spans="1:12" s="33" customFormat="1" ht="20.100000000000001" customHeight="1" thickBot="1" x14ac:dyDescent="0.3">
      <c r="A68" s="31" t="s">
        <v>3</v>
      </c>
      <c r="B68" s="29">
        <f>SUM(B45:B67)</f>
        <v>2772</v>
      </c>
      <c r="C68" s="29">
        <f t="shared" ref="C68:I68" si="10">SUM(C45:C67)</f>
        <v>4449</v>
      </c>
      <c r="D68" s="29">
        <f t="shared" si="10"/>
        <v>2772</v>
      </c>
      <c r="E68" s="29">
        <f t="shared" si="10"/>
        <v>4203</v>
      </c>
      <c r="F68" s="29">
        <f t="shared" si="10"/>
        <v>2772</v>
      </c>
      <c r="G68" s="32">
        <f t="shared" si="10"/>
        <v>4473</v>
      </c>
      <c r="H68" s="29">
        <f t="shared" si="10"/>
        <v>2772</v>
      </c>
      <c r="I68" s="32">
        <f t="shared" si="10"/>
        <v>4367</v>
      </c>
      <c r="J68" s="29">
        <f>B68*1</f>
        <v>2772</v>
      </c>
      <c r="K68" s="29">
        <f>SUM(C68,E68,G68,I68)</f>
        <v>17492</v>
      </c>
      <c r="L68" s="30">
        <f>(K68/J68)*100</f>
        <v>631.02453102453103</v>
      </c>
    </row>
    <row r="69" spans="1:12" ht="48" customHeight="1" thickBot="1" x14ac:dyDescent="0.3">
      <c r="A69" s="36" t="s">
        <v>70</v>
      </c>
      <c r="B69" s="99" t="s">
        <v>63</v>
      </c>
      <c r="C69" s="99"/>
      <c r="D69" s="99"/>
      <c r="E69" s="99"/>
      <c r="F69" s="99"/>
      <c r="G69" s="99"/>
      <c r="H69" s="99"/>
      <c r="I69" s="99"/>
      <c r="J69" s="99"/>
      <c r="K69" s="99"/>
      <c r="L69" s="100"/>
    </row>
    <row r="70" spans="1:12" ht="15.75" thickBot="1" x14ac:dyDescent="0.3">
      <c r="A70" s="5"/>
    </row>
    <row r="71" spans="1:12" ht="20.100000000000001" customHeight="1" thickBot="1" x14ac:dyDescent="0.3">
      <c r="A71" s="91" t="s">
        <v>52</v>
      </c>
      <c r="B71" s="96" t="s">
        <v>58</v>
      </c>
      <c r="C71" s="96"/>
      <c r="D71" s="96" t="s">
        <v>59</v>
      </c>
      <c r="E71" s="96"/>
      <c r="F71" s="96" t="s">
        <v>60</v>
      </c>
      <c r="G71" s="96"/>
      <c r="H71" s="96" t="s">
        <v>61</v>
      </c>
      <c r="I71" s="96"/>
      <c r="J71" s="93" t="s">
        <v>3</v>
      </c>
      <c r="K71" s="93"/>
      <c r="L71" s="94"/>
    </row>
    <row r="72" spans="1:12" ht="27" customHeight="1" thickBot="1" x14ac:dyDescent="0.3">
      <c r="A72" s="92"/>
      <c r="B72" s="8" t="s">
        <v>32</v>
      </c>
      <c r="C72" s="8" t="s">
        <v>4</v>
      </c>
      <c r="D72" s="8" t="s">
        <v>32</v>
      </c>
      <c r="E72" s="8" t="s">
        <v>4</v>
      </c>
      <c r="F72" s="8" t="s">
        <v>32</v>
      </c>
      <c r="G72" s="8" t="s">
        <v>4</v>
      </c>
      <c r="H72" s="8" t="s">
        <v>32</v>
      </c>
      <c r="I72" s="8" t="s">
        <v>4</v>
      </c>
      <c r="J72" s="8" t="s">
        <v>74</v>
      </c>
      <c r="K72" s="9" t="s">
        <v>4</v>
      </c>
      <c r="L72" s="23" t="s">
        <v>5</v>
      </c>
    </row>
    <row r="73" spans="1:12" ht="20.100000000000001" customHeight="1" thickBot="1" x14ac:dyDescent="0.3">
      <c r="A73" s="24" t="s">
        <v>53</v>
      </c>
      <c r="B73" s="10">
        <v>475</v>
      </c>
      <c r="C73" s="12">
        <v>406</v>
      </c>
      <c r="D73" s="10">
        <v>475</v>
      </c>
      <c r="E73" s="12">
        <v>502</v>
      </c>
      <c r="F73" s="10">
        <v>475</v>
      </c>
      <c r="G73" s="12">
        <v>559</v>
      </c>
      <c r="H73" s="10">
        <v>475</v>
      </c>
      <c r="I73" s="12">
        <v>518</v>
      </c>
      <c r="J73" s="11">
        <f>B73*4</f>
        <v>1900</v>
      </c>
      <c r="K73" s="11">
        <f>SUM(C73,E73,G73,I73)</f>
        <v>1985</v>
      </c>
      <c r="L73" s="25">
        <f>(K73/J73)*100</f>
        <v>104.47368421052632</v>
      </c>
    </row>
    <row r="74" spans="1:12" ht="20.100000000000001" customHeight="1" thickBot="1" x14ac:dyDescent="0.3">
      <c r="A74" s="26" t="s">
        <v>3</v>
      </c>
      <c r="B74" s="27">
        <v>475</v>
      </c>
      <c r="C74" s="27">
        <v>406</v>
      </c>
      <c r="D74" s="27">
        <v>475</v>
      </c>
      <c r="E74" s="27">
        <v>502</v>
      </c>
      <c r="F74" s="27">
        <v>475</v>
      </c>
      <c r="G74" s="27">
        <v>559</v>
      </c>
      <c r="H74" s="27">
        <v>475</v>
      </c>
      <c r="I74" s="27">
        <v>518</v>
      </c>
      <c r="J74" s="29">
        <f>B74*4</f>
        <v>1900</v>
      </c>
      <c r="K74" s="29">
        <f>SUM(C74,E74,G74,I74)</f>
        <v>1985</v>
      </c>
      <c r="L74" s="30">
        <f t="shared" ref="L74" si="11">(K74/J74)*100</f>
        <v>104.47368421052632</v>
      </c>
    </row>
    <row r="75" spans="1:12" ht="15.75" thickBot="1" x14ac:dyDescent="0.3">
      <c r="A75" s="5"/>
    </row>
    <row r="76" spans="1:12" ht="20.100000000000001" customHeight="1" thickBot="1" x14ac:dyDescent="0.3">
      <c r="A76" s="91" t="s">
        <v>171</v>
      </c>
      <c r="B76" s="96" t="s">
        <v>58</v>
      </c>
      <c r="C76" s="96"/>
      <c r="D76" s="96" t="s">
        <v>59</v>
      </c>
      <c r="E76" s="96"/>
      <c r="F76" s="96" t="s">
        <v>60</v>
      </c>
      <c r="G76" s="96"/>
      <c r="H76" s="96" t="s">
        <v>61</v>
      </c>
      <c r="I76" s="96"/>
      <c r="J76" s="93" t="s">
        <v>3</v>
      </c>
      <c r="K76" s="93"/>
      <c r="L76" s="94"/>
    </row>
    <row r="77" spans="1:12" ht="24.75" thickBot="1" x14ac:dyDescent="0.3">
      <c r="A77" s="92"/>
      <c r="B77" s="8" t="s">
        <v>32</v>
      </c>
      <c r="C77" s="8" t="s">
        <v>4</v>
      </c>
      <c r="D77" s="8" t="s">
        <v>32</v>
      </c>
      <c r="E77" s="8" t="s">
        <v>4</v>
      </c>
      <c r="F77" s="8" t="s">
        <v>32</v>
      </c>
      <c r="G77" s="8" t="s">
        <v>4</v>
      </c>
      <c r="H77" s="8" t="s">
        <v>32</v>
      </c>
      <c r="I77" s="8" t="s">
        <v>4</v>
      </c>
      <c r="J77" s="8" t="s">
        <v>74</v>
      </c>
      <c r="K77" s="9" t="s">
        <v>4</v>
      </c>
      <c r="L77" s="23" t="s">
        <v>5</v>
      </c>
    </row>
    <row r="78" spans="1:12" ht="15.75" thickBot="1" x14ac:dyDescent="0.3">
      <c r="A78" s="26" t="s">
        <v>173</v>
      </c>
      <c r="B78" s="28" t="s">
        <v>172</v>
      </c>
      <c r="C78" s="55">
        <v>52.05</v>
      </c>
      <c r="D78" s="28" t="s">
        <v>172</v>
      </c>
      <c r="E78" s="55">
        <v>57.29</v>
      </c>
      <c r="F78" s="28" t="s">
        <v>172</v>
      </c>
      <c r="G78" s="55">
        <v>44.65</v>
      </c>
      <c r="H78" s="28" t="s">
        <v>172</v>
      </c>
      <c r="I78" s="27">
        <v>45</v>
      </c>
      <c r="J78" s="29">
        <f>90*4</f>
        <v>360</v>
      </c>
      <c r="K78" s="56">
        <f>SUM(C78,E78,G78,I78)</f>
        <v>198.99</v>
      </c>
      <c r="L78" s="30">
        <f>(K78/J78)*100</f>
        <v>55.275000000000006</v>
      </c>
    </row>
    <row r="79" spans="1:12" ht="15.75" thickBot="1" x14ac:dyDescent="0.3">
      <c r="A79" s="5"/>
    </row>
    <row r="80" spans="1:12" ht="15.75" thickBot="1" x14ac:dyDescent="0.3">
      <c r="A80" s="91" t="s">
        <v>75</v>
      </c>
      <c r="B80" s="96" t="s">
        <v>58</v>
      </c>
      <c r="C80" s="96"/>
      <c r="D80" s="96" t="s">
        <v>59</v>
      </c>
      <c r="E80" s="96"/>
      <c r="F80" s="96" t="s">
        <v>60</v>
      </c>
      <c r="G80" s="96"/>
      <c r="H80" s="96" t="s">
        <v>61</v>
      </c>
      <c r="I80" s="96"/>
      <c r="J80" s="93" t="s">
        <v>3</v>
      </c>
      <c r="K80" s="93"/>
      <c r="L80" s="94"/>
    </row>
    <row r="81" spans="1:12" ht="24.75" thickBot="1" x14ac:dyDescent="0.3">
      <c r="A81" s="92"/>
      <c r="B81" s="8" t="s">
        <v>82</v>
      </c>
      <c r="C81" s="8" t="s">
        <v>4</v>
      </c>
      <c r="D81" s="8" t="s">
        <v>82</v>
      </c>
      <c r="E81" s="8" t="s">
        <v>4</v>
      </c>
      <c r="F81" s="8" t="s">
        <v>82</v>
      </c>
      <c r="G81" s="8" t="s">
        <v>4</v>
      </c>
      <c r="H81" s="8" t="s">
        <v>82</v>
      </c>
      <c r="I81" s="8" t="s">
        <v>4</v>
      </c>
      <c r="J81" s="8" t="s">
        <v>74</v>
      </c>
      <c r="K81" s="8" t="s">
        <v>4</v>
      </c>
      <c r="L81" s="35" t="s">
        <v>5</v>
      </c>
    </row>
    <row r="82" spans="1:12" ht="15.75" thickBot="1" x14ac:dyDescent="0.3">
      <c r="A82" s="24" t="s">
        <v>76</v>
      </c>
      <c r="B82" s="10">
        <v>720</v>
      </c>
      <c r="C82" s="10">
        <v>1328</v>
      </c>
      <c r="D82" s="10">
        <v>720</v>
      </c>
      <c r="E82" s="10">
        <v>1172</v>
      </c>
      <c r="F82" s="10">
        <v>720</v>
      </c>
      <c r="G82" s="10">
        <v>1275</v>
      </c>
      <c r="H82" s="10">
        <v>720</v>
      </c>
      <c r="I82" s="10">
        <v>1271</v>
      </c>
      <c r="J82" s="9">
        <f t="shared" ref="J82:K84" si="12">SUM(B82,D82,F82,H82)</f>
        <v>2880</v>
      </c>
      <c r="K82" s="9">
        <f t="shared" si="12"/>
        <v>5046</v>
      </c>
      <c r="L82" s="43">
        <f>(K82/J82)</f>
        <v>1.7520833333333334</v>
      </c>
    </row>
    <row r="83" spans="1:12" ht="15.75" thickBot="1" x14ac:dyDescent="0.3">
      <c r="A83" s="24" t="s">
        <v>77</v>
      </c>
      <c r="B83" s="10">
        <v>475</v>
      </c>
      <c r="C83" s="10">
        <v>409</v>
      </c>
      <c r="D83" s="10">
        <v>475</v>
      </c>
      <c r="E83" s="10">
        <v>512</v>
      </c>
      <c r="F83" s="10">
        <v>475</v>
      </c>
      <c r="G83" s="10">
        <v>584</v>
      </c>
      <c r="H83" s="10">
        <v>475</v>
      </c>
      <c r="I83" s="10">
        <v>521</v>
      </c>
      <c r="J83" s="9">
        <f t="shared" si="12"/>
        <v>1900</v>
      </c>
      <c r="K83" s="9">
        <f t="shared" si="12"/>
        <v>2026</v>
      </c>
      <c r="L83" s="43">
        <f>(K83/J83)</f>
        <v>1.0663157894736841</v>
      </c>
    </row>
    <row r="84" spans="1:12" ht="15.75" thickBot="1" x14ac:dyDescent="0.3">
      <c r="A84" s="26" t="s">
        <v>78</v>
      </c>
      <c r="B84" s="28">
        <v>500</v>
      </c>
      <c r="C84" s="28">
        <v>590</v>
      </c>
      <c r="D84" s="28">
        <v>500</v>
      </c>
      <c r="E84" s="28">
        <v>538</v>
      </c>
      <c r="F84" s="28">
        <v>500</v>
      </c>
      <c r="G84" s="28">
        <v>594</v>
      </c>
      <c r="H84" s="28">
        <v>500</v>
      </c>
      <c r="I84" s="28">
        <v>575</v>
      </c>
      <c r="J84" s="32">
        <f t="shared" si="12"/>
        <v>2000</v>
      </c>
      <c r="K84" s="32">
        <f t="shared" si="12"/>
        <v>2297</v>
      </c>
      <c r="L84" s="44">
        <f>(K84/J84)</f>
        <v>1.1485000000000001</v>
      </c>
    </row>
    <row r="85" spans="1:12" ht="15.75" thickBo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ht="15.75" thickBot="1" x14ac:dyDescent="0.3">
      <c r="A86" s="91" t="s">
        <v>79</v>
      </c>
      <c r="B86" s="96" t="s">
        <v>58</v>
      </c>
      <c r="C86" s="96"/>
      <c r="D86" s="96" t="s">
        <v>59</v>
      </c>
      <c r="E86" s="96"/>
      <c r="F86" s="96" t="s">
        <v>60</v>
      </c>
      <c r="G86" s="96"/>
      <c r="H86" s="96" t="s">
        <v>61</v>
      </c>
      <c r="I86" s="96"/>
      <c r="J86" s="93" t="s">
        <v>3</v>
      </c>
      <c r="K86" s="93"/>
      <c r="L86" s="94"/>
    </row>
    <row r="87" spans="1:12" ht="24.75" thickBot="1" x14ac:dyDescent="0.3">
      <c r="A87" s="92"/>
      <c r="B87" s="8" t="s">
        <v>82</v>
      </c>
      <c r="C87" s="8" t="s">
        <v>4</v>
      </c>
      <c r="D87" s="8" t="s">
        <v>82</v>
      </c>
      <c r="E87" s="8" t="s">
        <v>4</v>
      </c>
      <c r="F87" s="8" t="s">
        <v>82</v>
      </c>
      <c r="G87" s="8" t="s">
        <v>4</v>
      </c>
      <c r="H87" s="8" t="s">
        <v>82</v>
      </c>
      <c r="I87" s="8" t="s">
        <v>4</v>
      </c>
      <c r="J87" s="8" t="s">
        <v>74</v>
      </c>
      <c r="K87" s="8" t="s">
        <v>4</v>
      </c>
      <c r="L87" s="35" t="s">
        <v>5</v>
      </c>
    </row>
    <row r="88" spans="1:12" ht="15.75" thickBot="1" x14ac:dyDescent="0.3">
      <c r="A88" s="24" t="s">
        <v>80</v>
      </c>
      <c r="B88" s="10">
        <v>292</v>
      </c>
      <c r="C88" s="10">
        <v>294</v>
      </c>
      <c r="D88" s="10">
        <v>292</v>
      </c>
      <c r="E88" s="10">
        <v>283</v>
      </c>
      <c r="F88" s="10">
        <v>292</v>
      </c>
      <c r="G88" s="10">
        <v>326</v>
      </c>
      <c r="H88" s="10">
        <v>292</v>
      </c>
      <c r="I88" s="10">
        <v>329</v>
      </c>
      <c r="J88" s="9">
        <f>SUM(B88,D88,F88,H88)</f>
        <v>1168</v>
      </c>
      <c r="K88" s="9">
        <f>SUM(C88,E88,G88,I88)</f>
        <v>1232</v>
      </c>
      <c r="L88" s="43">
        <f t="shared" ref="L88:L89" si="13">(K88/J88)</f>
        <v>1.0547945205479452</v>
      </c>
    </row>
    <row r="89" spans="1:12" ht="15.75" thickBot="1" x14ac:dyDescent="0.3">
      <c r="A89" s="26" t="s">
        <v>81</v>
      </c>
      <c r="B89" s="28">
        <v>475</v>
      </c>
      <c r="C89" s="28">
        <v>409</v>
      </c>
      <c r="D89" s="28">
        <v>475</v>
      </c>
      <c r="E89" s="28">
        <v>512</v>
      </c>
      <c r="F89" s="28">
        <v>475</v>
      </c>
      <c r="G89" s="28">
        <v>584</v>
      </c>
      <c r="H89" s="28">
        <v>475</v>
      </c>
      <c r="I89" s="28">
        <v>521</v>
      </c>
      <c r="J89" s="32">
        <f>SUM(B89,D89,F89,H89)</f>
        <v>1900</v>
      </c>
      <c r="K89" s="32">
        <f>SUM(C89,E89,G89,I89)</f>
        <v>2026</v>
      </c>
      <c r="L89" s="44">
        <f t="shared" si="13"/>
        <v>1.0663157894736841</v>
      </c>
    </row>
    <row r="90" spans="1:12" ht="15.75" thickBo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1:12" ht="15.75" thickBot="1" x14ac:dyDescent="0.3">
      <c r="A91" s="45" t="s">
        <v>83</v>
      </c>
      <c r="B91" s="96" t="s">
        <v>58</v>
      </c>
      <c r="C91" s="96"/>
      <c r="D91" s="96" t="s">
        <v>59</v>
      </c>
      <c r="E91" s="96"/>
      <c r="F91" s="96" t="s">
        <v>60</v>
      </c>
      <c r="G91" s="96"/>
      <c r="H91" s="96" t="s">
        <v>61</v>
      </c>
      <c r="I91" s="96"/>
      <c r="J91" s="93" t="s">
        <v>3</v>
      </c>
      <c r="K91" s="93"/>
      <c r="L91" s="94"/>
    </row>
    <row r="92" spans="1:12" ht="24.75" thickBot="1" x14ac:dyDescent="0.3">
      <c r="A92" s="46" t="s">
        <v>75</v>
      </c>
      <c r="B92" s="8" t="s">
        <v>82</v>
      </c>
      <c r="C92" s="8" t="s">
        <v>4</v>
      </c>
      <c r="D92" s="8" t="s">
        <v>82</v>
      </c>
      <c r="E92" s="8" t="s">
        <v>4</v>
      </c>
      <c r="F92" s="8" t="s">
        <v>82</v>
      </c>
      <c r="G92" s="8" t="s">
        <v>4</v>
      </c>
      <c r="H92" s="8" t="s">
        <v>82</v>
      </c>
      <c r="I92" s="8" t="s">
        <v>4</v>
      </c>
      <c r="J92" s="8" t="s">
        <v>74</v>
      </c>
      <c r="K92" s="8" t="s">
        <v>4</v>
      </c>
      <c r="L92" s="35" t="s">
        <v>5</v>
      </c>
    </row>
    <row r="93" spans="1:12" ht="15.75" thickBot="1" x14ac:dyDescent="0.3">
      <c r="A93" s="26" t="s">
        <v>85</v>
      </c>
      <c r="B93" s="28">
        <v>40</v>
      </c>
      <c r="C93" s="28">
        <v>183</v>
      </c>
      <c r="D93" s="28">
        <v>40</v>
      </c>
      <c r="E93" s="28">
        <v>179</v>
      </c>
      <c r="F93" s="28">
        <v>40</v>
      </c>
      <c r="G93" s="28">
        <v>184</v>
      </c>
      <c r="H93" s="28">
        <v>40</v>
      </c>
      <c r="I93" s="28">
        <v>179</v>
      </c>
      <c r="J93" s="32">
        <f>SUM(B93,D93,F93,H93)</f>
        <v>160</v>
      </c>
      <c r="K93" s="32">
        <f>SUM(C93,E93,G93,I93)</f>
        <v>725</v>
      </c>
      <c r="L93" s="44">
        <f>(K93/J93)</f>
        <v>4.53125</v>
      </c>
    </row>
    <row r="94" spans="1:12" ht="15.75" thickBo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1:12" ht="15.75" thickBot="1" x14ac:dyDescent="0.3">
      <c r="A95" s="45" t="s">
        <v>84</v>
      </c>
      <c r="B95" s="96" t="s">
        <v>58</v>
      </c>
      <c r="C95" s="96"/>
      <c r="D95" s="96" t="s">
        <v>59</v>
      </c>
      <c r="E95" s="96"/>
      <c r="F95" s="96" t="s">
        <v>60</v>
      </c>
      <c r="G95" s="96"/>
      <c r="H95" s="96" t="s">
        <v>61</v>
      </c>
      <c r="I95" s="96"/>
      <c r="J95" s="93" t="s">
        <v>3</v>
      </c>
      <c r="K95" s="93"/>
      <c r="L95" s="94"/>
    </row>
    <row r="96" spans="1:12" ht="24.75" thickBot="1" x14ac:dyDescent="0.3">
      <c r="A96" s="47" t="s">
        <v>86</v>
      </c>
      <c r="B96" s="8" t="s">
        <v>82</v>
      </c>
      <c r="C96" s="8" t="s">
        <v>4</v>
      </c>
      <c r="D96" s="8" t="s">
        <v>82</v>
      </c>
      <c r="E96" s="8" t="s">
        <v>4</v>
      </c>
      <c r="F96" s="8" t="s">
        <v>82</v>
      </c>
      <c r="G96" s="8" t="s">
        <v>4</v>
      </c>
      <c r="H96" s="8" t="s">
        <v>82</v>
      </c>
      <c r="I96" s="8" t="s">
        <v>4</v>
      </c>
      <c r="J96" s="8" t="s">
        <v>74</v>
      </c>
      <c r="K96" s="8" t="s">
        <v>4</v>
      </c>
      <c r="L96" s="35" t="s">
        <v>5</v>
      </c>
    </row>
    <row r="97" spans="1:12" ht="15.75" thickBot="1" x14ac:dyDescent="0.3">
      <c r="A97" s="24" t="s">
        <v>25</v>
      </c>
      <c r="B97" s="10" t="s">
        <v>159</v>
      </c>
      <c r="C97" s="18">
        <v>0.44067796610169491</v>
      </c>
      <c r="D97" s="10" t="s">
        <v>159</v>
      </c>
      <c r="E97" s="18">
        <v>0.4642857142857143</v>
      </c>
      <c r="F97" s="10" t="s">
        <v>159</v>
      </c>
      <c r="G97" s="18">
        <v>0.47731000546746855</v>
      </c>
      <c r="H97" s="10" t="s">
        <v>159</v>
      </c>
      <c r="I97" s="18">
        <v>0.47740112994350281</v>
      </c>
      <c r="J97" s="19">
        <v>3.2</v>
      </c>
      <c r="K97" s="20">
        <f>SUM(C97,E97,G97,I97)</f>
        <v>1.8596748157983807</v>
      </c>
      <c r="L97" s="48">
        <f t="shared" ref="L97:L98" si="14">(K97/J97)</f>
        <v>0.58114837993699398</v>
      </c>
    </row>
    <row r="98" spans="1:12" ht="15.75" thickBot="1" x14ac:dyDescent="0.3">
      <c r="A98" s="24" t="s">
        <v>87</v>
      </c>
      <c r="B98" s="10" t="s">
        <v>159</v>
      </c>
      <c r="C98" s="18">
        <v>1.0905425219941349</v>
      </c>
      <c r="D98" s="10" t="s">
        <v>159</v>
      </c>
      <c r="E98" s="18">
        <v>1.1810064935064934</v>
      </c>
      <c r="F98" s="10" t="s">
        <v>159</v>
      </c>
      <c r="G98" s="18">
        <v>1.1799853372434017</v>
      </c>
      <c r="H98" s="10" t="s">
        <v>159</v>
      </c>
      <c r="I98" s="18">
        <v>1.1166666666666667</v>
      </c>
      <c r="J98" s="19">
        <v>3.2</v>
      </c>
      <c r="K98" s="20">
        <f t="shared" ref="K98" si="15">SUM(C98,E98,G98,I98)</f>
        <v>4.5682010194106972</v>
      </c>
      <c r="L98" s="48">
        <f t="shared" si="14"/>
        <v>1.4275628185658429</v>
      </c>
    </row>
    <row r="99" spans="1:12" ht="15.75" thickBot="1" x14ac:dyDescent="0.3">
      <c r="A99" s="24" t="s">
        <v>88</v>
      </c>
      <c r="B99" s="10" t="s">
        <v>159</v>
      </c>
      <c r="C99" s="18">
        <v>0.68027766435279702</v>
      </c>
      <c r="D99" s="10" t="s">
        <v>159</v>
      </c>
      <c r="E99" s="18">
        <v>0.69439421338155516</v>
      </c>
      <c r="F99" s="10" t="s">
        <v>159</v>
      </c>
      <c r="G99" s="18">
        <v>0.70232748060432826</v>
      </c>
      <c r="H99" s="10" t="s">
        <v>159</v>
      </c>
      <c r="I99" s="18">
        <v>0.68860759493670887</v>
      </c>
      <c r="J99" s="19">
        <v>3.2</v>
      </c>
      <c r="K99" s="20">
        <f t="shared" ref="K99:K103" si="16">SUM(C99,E99,G99,I99)</f>
        <v>2.7656069532753893</v>
      </c>
      <c r="L99" s="48">
        <f t="shared" ref="L99:L103" si="17">(K99/J99)</f>
        <v>0.86425217289855916</v>
      </c>
    </row>
    <row r="100" spans="1:12" ht="15.75" thickBot="1" x14ac:dyDescent="0.3">
      <c r="A100" s="24" t="s">
        <v>89</v>
      </c>
      <c r="B100" s="10" t="s">
        <v>159</v>
      </c>
      <c r="C100" s="18">
        <v>0.78877171215880892</v>
      </c>
      <c r="D100" s="10" t="s">
        <v>159</v>
      </c>
      <c r="E100" s="18">
        <v>0.8482142857142857</v>
      </c>
      <c r="F100" s="10" t="s">
        <v>159</v>
      </c>
      <c r="G100" s="18">
        <v>0.83374689826302728</v>
      </c>
      <c r="H100" s="10" t="s">
        <v>159</v>
      </c>
      <c r="I100" s="18">
        <v>0.84935897435897434</v>
      </c>
      <c r="J100" s="19">
        <v>3.2</v>
      </c>
      <c r="K100" s="20">
        <f t="shared" si="16"/>
        <v>3.3200918704950961</v>
      </c>
      <c r="L100" s="48">
        <f t="shared" si="17"/>
        <v>1.0375287095297174</v>
      </c>
    </row>
    <row r="101" spans="1:12" ht="15.75" thickBot="1" x14ac:dyDescent="0.3">
      <c r="A101" s="24" t="s">
        <v>90</v>
      </c>
      <c r="B101" s="10" t="s">
        <v>159</v>
      </c>
      <c r="C101" s="18">
        <v>0.89725209080047785</v>
      </c>
      <c r="D101" s="10" t="s">
        <v>159</v>
      </c>
      <c r="E101" s="18">
        <v>0.98015873015873012</v>
      </c>
      <c r="F101" s="10" t="s">
        <v>159</v>
      </c>
      <c r="G101" s="18">
        <v>0.97192353643966545</v>
      </c>
      <c r="H101" s="10" t="s">
        <v>159</v>
      </c>
      <c r="I101" s="18">
        <v>0.97407407407407409</v>
      </c>
      <c r="J101" s="19">
        <v>3.2</v>
      </c>
      <c r="K101" s="20">
        <f t="shared" si="16"/>
        <v>3.8234084314729477</v>
      </c>
      <c r="L101" s="48">
        <f t="shared" si="17"/>
        <v>1.194815134835296</v>
      </c>
    </row>
    <row r="102" spans="1:12" ht="15.75" thickBot="1" x14ac:dyDescent="0.3">
      <c r="A102" s="24" t="s">
        <v>91</v>
      </c>
      <c r="B102" s="10" t="s">
        <v>159</v>
      </c>
      <c r="C102" s="18">
        <v>0.25161290322580643</v>
      </c>
      <c r="D102" s="10" t="s">
        <v>159</v>
      </c>
      <c r="E102" s="18">
        <v>0.4642857142857143</v>
      </c>
      <c r="F102" s="10" t="s">
        <v>159</v>
      </c>
      <c r="G102" s="18">
        <v>0.3032258064516129</v>
      </c>
      <c r="H102" s="10" t="s">
        <v>159</v>
      </c>
      <c r="I102" s="18">
        <v>0.39666666666666667</v>
      </c>
      <c r="J102" s="19">
        <v>3.2</v>
      </c>
      <c r="K102" s="20">
        <f t="shared" si="16"/>
        <v>1.4157910906298004</v>
      </c>
      <c r="L102" s="48">
        <f t="shared" si="17"/>
        <v>0.4424347158218126</v>
      </c>
    </row>
    <row r="103" spans="1:12" ht="15.75" thickBot="1" x14ac:dyDescent="0.3">
      <c r="A103" s="26" t="s">
        <v>92</v>
      </c>
      <c r="B103" s="28" t="s">
        <v>159</v>
      </c>
      <c r="C103" s="49">
        <v>0.90645161290322585</v>
      </c>
      <c r="D103" s="28" t="s">
        <v>159</v>
      </c>
      <c r="E103" s="49">
        <v>0.95</v>
      </c>
      <c r="F103" s="28" t="s">
        <v>159</v>
      </c>
      <c r="G103" s="49">
        <v>0.95161290322580649</v>
      </c>
      <c r="H103" s="28" t="s">
        <v>159</v>
      </c>
      <c r="I103" s="49">
        <v>0.90333333333333332</v>
      </c>
      <c r="J103" s="40">
        <v>3.2</v>
      </c>
      <c r="K103" s="50">
        <f t="shared" si="16"/>
        <v>3.7113978494623656</v>
      </c>
      <c r="L103" s="51">
        <f t="shared" si="17"/>
        <v>1.1598118279569891</v>
      </c>
    </row>
    <row r="104" spans="1:12" ht="15.75" thickBot="1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ht="15.75" thickBot="1" x14ac:dyDescent="0.3">
      <c r="A105" s="91" t="s">
        <v>93</v>
      </c>
      <c r="B105" s="96" t="s">
        <v>58</v>
      </c>
      <c r="C105" s="96"/>
      <c r="D105" s="96" t="s">
        <v>59</v>
      </c>
      <c r="E105" s="96"/>
      <c r="F105" s="96" t="s">
        <v>60</v>
      </c>
      <c r="G105" s="96"/>
      <c r="H105" s="96" t="s">
        <v>61</v>
      </c>
      <c r="I105" s="96"/>
      <c r="J105" s="93" t="s">
        <v>3</v>
      </c>
      <c r="K105" s="93"/>
      <c r="L105" s="94"/>
    </row>
    <row r="106" spans="1:12" ht="24.75" thickBot="1" x14ac:dyDescent="0.3">
      <c r="A106" s="92"/>
      <c r="B106" s="8" t="s">
        <v>82</v>
      </c>
      <c r="C106" s="8" t="s">
        <v>4</v>
      </c>
      <c r="D106" s="8" t="s">
        <v>82</v>
      </c>
      <c r="E106" s="8" t="s">
        <v>4</v>
      </c>
      <c r="F106" s="8" t="s">
        <v>82</v>
      </c>
      <c r="G106" s="8" t="s">
        <v>4</v>
      </c>
      <c r="H106" s="8" t="s">
        <v>82</v>
      </c>
      <c r="I106" s="8" t="s">
        <v>4</v>
      </c>
      <c r="J106" s="8" t="s">
        <v>74</v>
      </c>
      <c r="K106" s="8" t="s">
        <v>4</v>
      </c>
      <c r="L106" s="35" t="s">
        <v>5</v>
      </c>
    </row>
    <row r="107" spans="1:12" ht="15.75" thickBot="1" x14ac:dyDescent="0.3">
      <c r="A107" s="24" t="s">
        <v>25</v>
      </c>
      <c r="B107" s="10" t="s">
        <v>160</v>
      </c>
      <c r="C107" s="10">
        <v>2.2999999999999998</v>
      </c>
      <c r="D107" s="10" t="s">
        <v>160</v>
      </c>
      <c r="E107" s="10">
        <v>2</v>
      </c>
      <c r="F107" s="10" t="s">
        <v>160</v>
      </c>
      <c r="G107" s="71">
        <v>1.8</v>
      </c>
      <c r="H107" s="10" t="s">
        <v>160</v>
      </c>
      <c r="I107" s="71">
        <v>2</v>
      </c>
      <c r="J107" s="9">
        <v>5</v>
      </c>
      <c r="K107" s="9">
        <f>SUM(C107,E107,G107,I107)</f>
        <v>8.1</v>
      </c>
      <c r="L107" s="43">
        <f>(K107/J107)</f>
        <v>1.6199999999999999</v>
      </c>
    </row>
    <row r="108" spans="1:12" ht="15.75" thickBot="1" x14ac:dyDescent="0.3">
      <c r="A108" s="24" t="s">
        <v>94</v>
      </c>
      <c r="B108" s="10" t="s">
        <v>160</v>
      </c>
      <c r="C108" s="10">
        <v>1</v>
      </c>
      <c r="D108" s="10" t="s">
        <v>160</v>
      </c>
      <c r="E108" s="10">
        <v>1.1000000000000001</v>
      </c>
      <c r="F108" s="10" t="s">
        <v>160</v>
      </c>
      <c r="G108" s="71">
        <v>1</v>
      </c>
      <c r="H108" s="10" t="s">
        <v>160</v>
      </c>
      <c r="I108" s="71">
        <v>1</v>
      </c>
      <c r="J108" s="9">
        <v>5</v>
      </c>
      <c r="K108" s="9">
        <f>SUM(C108,E108,G108,I108)</f>
        <v>4.0999999999999996</v>
      </c>
      <c r="L108" s="43">
        <f t="shared" ref="L108:L114" si="18">(K108/J108)</f>
        <v>0.82</v>
      </c>
    </row>
    <row r="109" spans="1:12" ht="15.75" thickBot="1" x14ac:dyDescent="0.3">
      <c r="A109" s="24" t="s">
        <v>88</v>
      </c>
      <c r="B109" s="10" t="s">
        <v>161</v>
      </c>
      <c r="C109" s="10">
        <v>1.1000000000000001</v>
      </c>
      <c r="D109" s="10" t="s">
        <v>161</v>
      </c>
      <c r="E109" s="10">
        <v>1</v>
      </c>
      <c r="F109" s="10" t="s">
        <v>161</v>
      </c>
      <c r="G109" s="71">
        <v>1.7</v>
      </c>
      <c r="H109" s="10" t="s">
        <v>161</v>
      </c>
      <c r="I109" s="71">
        <v>1.7</v>
      </c>
      <c r="J109" s="9">
        <v>3</v>
      </c>
      <c r="K109" s="9">
        <f t="shared" ref="K109:K114" si="19">SUM(C109,E109,G109,I109)</f>
        <v>5.5</v>
      </c>
      <c r="L109" s="43">
        <f t="shared" si="18"/>
        <v>1.8333333333333333</v>
      </c>
    </row>
    <row r="110" spans="1:12" ht="15.75" thickBot="1" x14ac:dyDescent="0.3">
      <c r="A110" s="24" t="s">
        <v>95</v>
      </c>
      <c r="B110" s="10" t="s">
        <v>162</v>
      </c>
      <c r="C110" s="10">
        <v>1.2</v>
      </c>
      <c r="D110" s="10" t="s">
        <v>162</v>
      </c>
      <c r="E110" s="10">
        <v>1.2</v>
      </c>
      <c r="F110" s="10" t="s">
        <v>162</v>
      </c>
      <c r="G110" s="71">
        <v>1.4</v>
      </c>
      <c r="H110" s="10" t="s">
        <v>162</v>
      </c>
      <c r="I110" s="71">
        <v>1.4</v>
      </c>
      <c r="J110" s="9">
        <v>10</v>
      </c>
      <c r="K110" s="9">
        <f t="shared" si="19"/>
        <v>5.1999999999999993</v>
      </c>
      <c r="L110" s="43">
        <f t="shared" si="18"/>
        <v>0.51999999999999991</v>
      </c>
    </row>
    <row r="111" spans="1:12" ht="15.75" thickBot="1" x14ac:dyDescent="0.3">
      <c r="A111" s="24" t="s">
        <v>96</v>
      </c>
      <c r="B111" s="10" t="s">
        <v>162</v>
      </c>
      <c r="C111" s="10">
        <v>7</v>
      </c>
      <c r="D111" s="10" t="s">
        <v>162</v>
      </c>
      <c r="E111" s="10">
        <v>8.5</v>
      </c>
      <c r="F111" s="10" t="s">
        <v>162</v>
      </c>
      <c r="G111" s="71">
        <v>8</v>
      </c>
      <c r="H111" s="10" t="s">
        <v>162</v>
      </c>
      <c r="I111" s="71">
        <v>8</v>
      </c>
      <c r="J111" s="9">
        <v>10</v>
      </c>
      <c r="K111" s="9">
        <f t="shared" si="19"/>
        <v>31.5</v>
      </c>
      <c r="L111" s="43">
        <f t="shared" si="18"/>
        <v>3.15</v>
      </c>
    </row>
    <row r="112" spans="1:12" ht="15.75" thickBot="1" x14ac:dyDescent="0.3">
      <c r="A112" s="24" t="s">
        <v>90</v>
      </c>
      <c r="B112" s="10" t="s">
        <v>163</v>
      </c>
      <c r="C112" s="10">
        <v>4.3</v>
      </c>
      <c r="D112" s="10" t="s">
        <v>163</v>
      </c>
      <c r="E112" s="10">
        <v>5.7</v>
      </c>
      <c r="F112" s="10" t="s">
        <v>163</v>
      </c>
      <c r="G112" s="71">
        <v>6</v>
      </c>
      <c r="H112" s="10" t="s">
        <v>163</v>
      </c>
      <c r="I112" s="71">
        <v>5.7</v>
      </c>
      <c r="J112" s="9">
        <v>14</v>
      </c>
      <c r="K112" s="9">
        <f t="shared" si="19"/>
        <v>21.7</v>
      </c>
      <c r="L112" s="43">
        <f t="shared" si="18"/>
        <v>1.55</v>
      </c>
    </row>
    <row r="113" spans="1:12" ht="15.75" thickBot="1" x14ac:dyDescent="0.3">
      <c r="A113" s="24" t="s">
        <v>91</v>
      </c>
      <c r="B113" s="10" t="s">
        <v>164</v>
      </c>
      <c r="C113" s="10">
        <v>1.5</v>
      </c>
      <c r="D113" s="10" t="s">
        <v>164</v>
      </c>
      <c r="E113" s="10">
        <v>3</v>
      </c>
      <c r="F113" s="10" t="s">
        <v>164</v>
      </c>
      <c r="G113" s="71">
        <v>2</v>
      </c>
      <c r="H113" s="10" t="s">
        <v>164</v>
      </c>
      <c r="I113" s="71">
        <v>2</v>
      </c>
      <c r="J113" s="9">
        <v>16.5</v>
      </c>
      <c r="K113" s="9">
        <f t="shared" si="19"/>
        <v>8.5</v>
      </c>
      <c r="L113" s="43">
        <f t="shared" si="18"/>
        <v>0.51515151515151514</v>
      </c>
    </row>
    <row r="114" spans="1:12" ht="15.75" thickBot="1" x14ac:dyDescent="0.3">
      <c r="A114" s="26" t="s">
        <v>92</v>
      </c>
      <c r="B114" s="28" t="s">
        <v>163</v>
      </c>
      <c r="C114" s="28">
        <v>5</v>
      </c>
      <c r="D114" s="28" t="s">
        <v>163</v>
      </c>
      <c r="E114" s="28">
        <v>6</v>
      </c>
      <c r="F114" s="28" t="s">
        <v>163</v>
      </c>
      <c r="G114" s="72">
        <v>5</v>
      </c>
      <c r="H114" s="28" t="s">
        <v>163</v>
      </c>
      <c r="I114" s="72">
        <v>5.8</v>
      </c>
      <c r="J114" s="32">
        <v>14</v>
      </c>
      <c r="K114" s="32">
        <f t="shared" si="19"/>
        <v>21.8</v>
      </c>
      <c r="L114" s="44">
        <f t="shared" si="18"/>
        <v>1.5571428571428572</v>
      </c>
    </row>
    <row r="115" spans="1:12" ht="15.75" thickBot="1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ht="15.75" thickBot="1" x14ac:dyDescent="0.3">
      <c r="A116" s="91" t="s">
        <v>97</v>
      </c>
      <c r="B116" s="96" t="s">
        <v>58</v>
      </c>
      <c r="C116" s="96"/>
      <c r="D116" s="96" t="s">
        <v>59</v>
      </c>
      <c r="E116" s="96"/>
      <c r="F116" s="96" t="s">
        <v>60</v>
      </c>
      <c r="G116" s="96"/>
      <c r="H116" s="96" t="s">
        <v>61</v>
      </c>
      <c r="I116" s="96"/>
      <c r="J116" s="93" t="s">
        <v>3</v>
      </c>
      <c r="K116" s="93"/>
      <c r="L116" s="94"/>
    </row>
    <row r="117" spans="1:12" ht="24.75" thickBot="1" x14ac:dyDescent="0.3">
      <c r="A117" s="92"/>
      <c r="B117" s="8" t="s">
        <v>82</v>
      </c>
      <c r="C117" s="8" t="s">
        <v>4</v>
      </c>
      <c r="D117" s="8" t="s">
        <v>82</v>
      </c>
      <c r="E117" s="8" t="s">
        <v>4</v>
      </c>
      <c r="F117" s="8" t="s">
        <v>82</v>
      </c>
      <c r="G117" s="8" t="s">
        <v>4</v>
      </c>
      <c r="H117" s="8" t="s">
        <v>82</v>
      </c>
      <c r="I117" s="8" t="s">
        <v>4</v>
      </c>
      <c r="J117" s="8" t="s">
        <v>74</v>
      </c>
      <c r="K117" s="8" t="s">
        <v>4</v>
      </c>
      <c r="L117" s="35" t="s">
        <v>5</v>
      </c>
    </row>
    <row r="118" spans="1:12" ht="30.75" thickBot="1" x14ac:dyDescent="0.3">
      <c r="A118" s="24" t="s">
        <v>98</v>
      </c>
      <c r="B118" s="10" t="s">
        <v>165</v>
      </c>
      <c r="C118" s="18">
        <v>1.7000000000000001E-2</v>
      </c>
      <c r="D118" s="10" t="s">
        <v>165</v>
      </c>
      <c r="E118" s="18">
        <v>3.2000000000000001E-2</v>
      </c>
      <c r="F118" s="10" t="s">
        <v>165</v>
      </c>
      <c r="G118" s="18">
        <v>2.3E-2</v>
      </c>
      <c r="H118" s="10" t="s">
        <v>165</v>
      </c>
      <c r="I118" s="18">
        <v>2.3E-2</v>
      </c>
      <c r="J118" s="19">
        <v>0.28000000000000003</v>
      </c>
      <c r="K118" s="16">
        <f>SUM(C118,E118,G118,I118)</f>
        <v>9.5000000000000001E-2</v>
      </c>
      <c r="L118" s="38">
        <f>(K118/J118)</f>
        <v>0.33928571428571425</v>
      </c>
    </row>
    <row r="119" spans="1:12" ht="45.75" thickBot="1" x14ac:dyDescent="0.3">
      <c r="A119" s="26" t="s">
        <v>99</v>
      </c>
      <c r="B119" s="28" t="s">
        <v>165</v>
      </c>
      <c r="C119" s="49">
        <v>4.3999999999999997E-2</v>
      </c>
      <c r="D119" s="28" t="s">
        <v>165</v>
      </c>
      <c r="E119" s="49">
        <v>3.6999999999999998E-2</v>
      </c>
      <c r="F119" s="28" t="s">
        <v>165</v>
      </c>
      <c r="G119" s="49">
        <v>2.5000000000000001E-2</v>
      </c>
      <c r="H119" s="28" t="s">
        <v>165</v>
      </c>
      <c r="I119" s="49">
        <v>4.2999999999999997E-2</v>
      </c>
      <c r="J119" s="40">
        <v>0.28000000000000003</v>
      </c>
      <c r="K119" s="41">
        <f>SUM(C119,E119,G119,I119)</f>
        <v>0.14899999999999997</v>
      </c>
      <c r="L119" s="42">
        <f>(K119/J119)</f>
        <v>0.53214285714285692</v>
      </c>
    </row>
    <row r="120" spans="1:12" ht="15.75" thickBot="1" x14ac:dyDescent="0.3"/>
    <row r="121" spans="1:12" ht="15.75" thickBot="1" x14ac:dyDescent="0.3">
      <c r="A121" s="91" t="s">
        <v>100</v>
      </c>
      <c r="B121" s="96" t="s">
        <v>58</v>
      </c>
      <c r="C121" s="96"/>
      <c r="D121" s="96" t="s">
        <v>59</v>
      </c>
      <c r="E121" s="96"/>
      <c r="F121" s="96" t="s">
        <v>60</v>
      </c>
      <c r="G121" s="96"/>
      <c r="H121" s="96" t="s">
        <v>61</v>
      </c>
      <c r="I121" s="96"/>
      <c r="J121" s="93" t="s">
        <v>3</v>
      </c>
      <c r="K121" s="93"/>
      <c r="L121" s="94"/>
    </row>
    <row r="122" spans="1:12" ht="24.75" thickBot="1" x14ac:dyDescent="0.3">
      <c r="A122" s="92"/>
      <c r="B122" s="8" t="s">
        <v>82</v>
      </c>
      <c r="C122" s="8" t="s">
        <v>4</v>
      </c>
      <c r="D122" s="8" t="s">
        <v>82</v>
      </c>
      <c r="E122" s="8" t="s">
        <v>4</v>
      </c>
      <c r="F122" s="8" t="s">
        <v>82</v>
      </c>
      <c r="G122" s="8" t="s">
        <v>4</v>
      </c>
      <c r="H122" s="8" t="s">
        <v>82</v>
      </c>
      <c r="I122" s="8" t="s">
        <v>4</v>
      </c>
      <c r="J122" s="8" t="s">
        <v>74</v>
      </c>
      <c r="K122" s="8" t="s">
        <v>4</v>
      </c>
      <c r="L122" s="35" t="s">
        <v>5</v>
      </c>
    </row>
    <row r="123" spans="1:12" ht="15.75" thickBot="1" x14ac:dyDescent="0.3">
      <c r="A123" s="26" t="s">
        <v>101</v>
      </c>
      <c r="B123" s="28" t="s">
        <v>166</v>
      </c>
      <c r="C123" s="52">
        <v>0.53900000000000003</v>
      </c>
      <c r="D123" s="28" t="s">
        <v>166</v>
      </c>
      <c r="E123" s="49">
        <v>0.443</v>
      </c>
      <c r="F123" s="28" t="s">
        <v>166</v>
      </c>
      <c r="G123" s="49">
        <v>0.49199999999999999</v>
      </c>
      <c r="H123" s="28" t="s">
        <v>166</v>
      </c>
      <c r="I123" s="49">
        <v>0.51800000000000002</v>
      </c>
      <c r="J123" s="41">
        <v>1.4</v>
      </c>
      <c r="K123" s="41">
        <f>SUM(C123,E123,G123,I123)</f>
        <v>1.992</v>
      </c>
      <c r="L123" s="42">
        <f>(K123/J123)</f>
        <v>1.422857142857143</v>
      </c>
    </row>
    <row r="124" spans="1:12" ht="15.75" thickBot="1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 ht="15.75" thickBot="1" x14ac:dyDescent="0.3">
      <c r="A125" s="91" t="s">
        <v>102</v>
      </c>
      <c r="B125" s="96" t="s">
        <v>58</v>
      </c>
      <c r="C125" s="96"/>
      <c r="D125" s="96" t="s">
        <v>59</v>
      </c>
      <c r="E125" s="96"/>
      <c r="F125" s="96" t="s">
        <v>60</v>
      </c>
      <c r="G125" s="96"/>
      <c r="H125" s="96" t="s">
        <v>61</v>
      </c>
      <c r="I125" s="96"/>
      <c r="J125" s="93" t="s">
        <v>3</v>
      </c>
      <c r="K125" s="93"/>
      <c r="L125" s="94"/>
    </row>
    <row r="126" spans="1:12" ht="24.75" thickBot="1" x14ac:dyDescent="0.3">
      <c r="A126" s="92"/>
      <c r="B126" s="8" t="s">
        <v>82</v>
      </c>
      <c r="C126" s="8" t="s">
        <v>4</v>
      </c>
      <c r="D126" s="8" t="s">
        <v>82</v>
      </c>
      <c r="E126" s="8" t="s">
        <v>4</v>
      </c>
      <c r="F126" s="8" t="s">
        <v>82</v>
      </c>
      <c r="G126" s="8" t="s">
        <v>4</v>
      </c>
      <c r="H126" s="8" t="s">
        <v>82</v>
      </c>
      <c r="I126" s="8" t="s">
        <v>4</v>
      </c>
      <c r="J126" s="8" t="s">
        <v>74</v>
      </c>
      <c r="K126" s="8" t="s">
        <v>4</v>
      </c>
      <c r="L126" s="35" t="s">
        <v>5</v>
      </c>
    </row>
    <row r="127" spans="1:12" ht="15.75" thickBot="1" x14ac:dyDescent="0.3">
      <c r="A127" s="24" t="s">
        <v>103</v>
      </c>
      <c r="B127" s="10" t="s">
        <v>167</v>
      </c>
      <c r="C127" s="22">
        <v>4.8394192696876396E-3</v>
      </c>
      <c r="D127" s="10" t="s">
        <v>167</v>
      </c>
      <c r="E127" s="22">
        <v>1.0704727921498661E-2</v>
      </c>
      <c r="F127" s="10" t="s">
        <v>167</v>
      </c>
      <c r="G127" s="22">
        <v>7.4104569781803208E-3</v>
      </c>
      <c r="H127" s="10" t="s">
        <v>167</v>
      </c>
      <c r="I127" s="22">
        <v>9.454232917920068E-3</v>
      </c>
      <c r="J127" s="16" t="s">
        <v>167</v>
      </c>
      <c r="K127" s="16">
        <f>SUM(C127,E127,G127,I127)</f>
        <v>3.2408837087286688E-2</v>
      </c>
      <c r="L127" s="38">
        <f>K127</f>
        <v>3.2408837087286688E-2</v>
      </c>
    </row>
    <row r="128" spans="1:12" ht="15.75" thickBot="1" x14ac:dyDescent="0.3">
      <c r="A128" s="24" t="s">
        <v>104</v>
      </c>
      <c r="B128" s="10" t="s">
        <v>167</v>
      </c>
      <c r="C128" s="22">
        <v>3.2556093268807741E-2</v>
      </c>
      <c r="D128" s="10" t="s">
        <v>167</v>
      </c>
      <c r="E128" s="22">
        <v>3.6574487065120426E-2</v>
      </c>
      <c r="F128" s="10" t="s">
        <v>167</v>
      </c>
      <c r="G128" s="22">
        <v>3.5405516673528203E-2</v>
      </c>
      <c r="H128" s="10" t="s">
        <v>167</v>
      </c>
      <c r="I128" s="22">
        <v>3.4808766652342074E-2</v>
      </c>
      <c r="J128" s="16" t="s">
        <v>167</v>
      </c>
      <c r="K128" s="16">
        <f t="shared" ref="K128:K131" si="20">SUM(C128,E128,G128,I128)</f>
        <v>0.13934486365979842</v>
      </c>
      <c r="L128" s="38">
        <f t="shared" ref="L128:L131" si="21">K128</f>
        <v>0.13934486365979842</v>
      </c>
    </row>
    <row r="129" spans="1:12" ht="15.75" thickBot="1" x14ac:dyDescent="0.3">
      <c r="A129" s="24" t="s">
        <v>105</v>
      </c>
      <c r="B129" s="10" t="s">
        <v>167</v>
      </c>
      <c r="C129" s="22">
        <v>1.9197207678883072E-2</v>
      </c>
      <c r="D129" s="10" t="s">
        <v>167</v>
      </c>
      <c r="E129" s="22">
        <v>1.8950437317784258E-2</v>
      </c>
      <c r="F129" s="10" t="s">
        <v>167</v>
      </c>
      <c r="G129" s="18">
        <v>6.4184852374839542E-3</v>
      </c>
      <c r="H129" s="10" t="s">
        <v>167</v>
      </c>
      <c r="I129" s="22">
        <v>2.0352781546811399E-2</v>
      </c>
      <c r="J129" s="16" t="s">
        <v>167</v>
      </c>
      <c r="K129" s="16">
        <f t="shared" si="20"/>
        <v>6.4918911780962679E-2</v>
      </c>
      <c r="L129" s="38">
        <f t="shared" si="21"/>
        <v>6.4918911780962679E-2</v>
      </c>
    </row>
    <row r="130" spans="1:12" ht="15.75" thickBot="1" x14ac:dyDescent="0.3">
      <c r="A130" s="24" t="s">
        <v>106</v>
      </c>
      <c r="B130" s="10" t="s">
        <v>167</v>
      </c>
      <c r="C130" s="22">
        <v>0</v>
      </c>
      <c r="D130" s="10" t="s">
        <v>167</v>
      </c>
      <c r="E130" s="22">
        <v>0</v>
      </c>
      <c r="F130" s="10" t="s">
        <v>167</v>
      </c>
      <c r="G130" s="18">
        <v>0</v>
      </c>
      <c r="H130" s="10" t="s">
        <v>167</v>
      </c>
      <c r="I130" s="22">
        <v>0</v>
      </c>
      <c r="J130" s="16" t="s">
        <v>167</v>
      </c>
      <c r="K130" s="16">
        <f t="shared" si="20"/>
        <v>0</v>
      </c>
      <c r="L130" s="38">
        <f t="shared" si="21"/>
        <v>0</v>
      </c>
    </row>
    <row r="131" spans="1:12" ht="15.75" thickBot="1" x14ac:dyDescent="0.3">
      <c r="A131" s="26" t="s">
        <v>107</v>
      </c>
      <c r="B131" s="28" t="s">
        <v>167</v>
      </c>
      <c r="C131" s="53">
        <v>2.7777777777777776E-2</v>
      </c>
      <c r="D131" s="28" t="s">
        <v>167</v>
      </c>
      <c r="E131" s="53">
        <v>0</v>
      </c>
      <c r="F131" s="28" t="s">
        <v>167</v>
      </c>
      <c r="G131" s="49">
        <v>1.7000000000000001E-2</v>
      </c>
      <c r="H131" s="28" t="s">
        <v>167</v>
      </c>
      <c r="I131" s="53">
        <v>4.5454545454545456E-2</v>
      </c>
      <c r="J131" s="41" t="s">
        <v>167</v>
      </c>
      <c r="K131" s="41">
        <f t="shared" si="20"/>
        <v>9.0232323232323233E-2</v>
      </c>
      <c r="L131" s="42">
        <f t="shared" si="21"/>
        <v>9.0232323232323233E-2</v>
      </c>
    </row>
    <row r="132" spans="1:12" ht="15.75" thickBot="1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 ht="20.100000000000001" customHeight="1" thickBot="1" x14ac:dyDescent="0.3">
      <c r="A133" s="91" t="s">
        <v>56</v>
      </c>
      <c r="B133" s="96" t="s">
        <v>58</v>
      </c>
      <c r="C133" s="96"/>
      <c r="D133" s="96" t="s">
        <v>59</v>
      </c>
      <c r="E133" s="96"/>
      <c r="F133" s="96" t="s">
        <v>60</v>
      </c>
      <c r="G133" s="96"/>
      <c r="H133" s="96" t="s">
        <v>61</v>
      </c>
      <c r="I133" s="96"/>
      <c r="J133" s="93" t="s">
        <v>3</v>
      </c>
      <c r="K133" s="93"/>
      <c r="L133" s="94"/>
    </row>
    <row r="134" spans="1:12" ht="24.75" thickBot="1" x14ac:dyDescent="0.3">
      <c r="A134" s="92"/>
      <c r="B134" s="8" t="s">
        <v>32</v>
      </c>
      <c r="C134" s="8" t="s">
        <v>4</v>
      </c>
      <c r="D134" s="8" t="s">
        <v>32</v>
      </c>
      <c r="E134" s="8" t="s">
        <v>4</v>
      </c>
      <c r="F134" s="8" t="s">
        <v>32</v>
      </c>
      <c r="G134" s="8" t="s">
        <v>4</v>
      </c>
      <c r="H134" s="8" t="s">
        <v>32</v>
      </c>
      <c r="I134" s="8" t="s">
        <v>4</v>
      </c>
      <c r="J134" s="8" t="s">
        <v>74</v>
      </c>
      <c r="K134" s="8" t="s">
        <v>4</v>
      </c>
      <c r="L134" s="23" t="s">
        <v>5</v>
      </c>
    </row>
    <row r="135" spans="1:12" ht="20.100000000000001" customHeight="1" thickBot="1" x14ac:dyDescent="0.3">
      <c r="A135" s="26" t="s">
        <v>108</v>
      </c>
      <c r="B135" s="52">
        <v>0.3</v>
      </c>
      <c r="C135" s="53">
        <v>0.33300000000000002</v>
      </c>
      <c r="D135" s="52">
        <v>0.3</v>
      </c>
      <c r="E135" s="37">
        <v>0.31940000000000002</v>
      </c>
      <c r="F135" s="52">
        <v>0.3</v>
      </c>
      <c r="G135" s="37">
        <v>0.34993824619184849</v>
      </c>
      <c r="H135" s="52">
        <v>0.3</v>
      </c>
      <c r="I135" s="37">
        <v>0.27160000000000001</v>
      </c>
      <c r="J135" s="57">
        <f>B135*4</f>
        <v>1.2</v>
      </c>
      <c r="K135" s="58">
        <f>SUM(C135,E135,G135,I135)</f>
        <v>1.2739382461918487</v>
      </c>
      <c r="L135" s="59">
        <f>(K135/J135)</f>
        <v>1.061615205159874</v>
      </c>
    </row>
    <row r="136" spans="1:12" ht="15.75" thickBot="1" x14ac:dyDescent="0.3">
      <c r="A136" s="5"/>
    </row>
    <row r="137" spans="1:12" ht="20.100000000000001" customHeight="1" thickBot="1" x14ac:dyDescent="0.3">
      <c r="A137" s="91" t="s">
        <v>57</v>
      </c>
      <c r="B137" s="96" t="s">
        <v>58</v>
      </c>
      <c r="C137" s="96"/>
      <c r="D137" s="96" t="s">
        <v>59</v>
      </c>
      <c r="E137" s="96"/>
      <c r="F137" s="96" t="s">
        <v>60</v>
      </c>
      <c r="G137" s="96"/>
      <c r="H137" s="96" t="s">
        <v>61</v>
      </c>
      <c r="I137" s="96"/>
      <c r="J137" s="93" t="s">
        <v>3</v>
      </c>
      <c r="K137" s="93"/>
      <c r="L137" s="94"/>
    </row>
    <row r="138" spans="1:12" ht="30.75" customHeight="1" thickBot="1" x14ac:dyDescent="0.3">
      <c r="A138" s="92"/>
      <c r="B138" s="8" t="s">
        <v>32</v>
      </c>
      <c r="C138" s="8" t="s">
        <v>4</v>
      </c>
      <c r="D138" s="8" t="s">
        <v>32</v>
      </c>
      <c r="E138" s="8" t="s">
        <v>4</v>
      </c>
      <c r="F138" s="8" t="s">
        <v>32</v>
      </c>
      <c r="G138" s="8" t="s">
        <v>4</v>
      </c>
      <c r="H138" s="8" t="s">
        <v>32</v>
      </c>
      <c r="I138" s="8" t="s">
        <v>4</v>
      </c>
      <c r="J138" s="8" t="s">
        <v>74</v>
      </c>
      <c r="K138" s="8" t="s">
        <v>4</v>
      </c>
      <c r="L138" s="35" t="s">
        <v>5</v>
      </c>
    </row>
    <row r="139" spans="1:12" ht="20.25" customHeight="1" thickBot="1" x14ac:dyDescent="0.3">
      <c r="A139" s="24" t="s">
        <v>54</v>
      </c>
      <c r="B139" s="89">
        <v>0.7</v>
      </c>
      <c r="C139" s="103">
        <v>0.94499999999999995</v>
      </c>
      <c r="D139" s="89">
        <v>0.7</v>
      </c>
      <c r="E139" s="103">
        <v>0.96299999999999997</v>
      </c>
      <c r="F139" s="89">
        <v>0.7</v>
      </c>
      <c r="G139" s="103">
        <v>0.96799999999999997</v>
      </c>
      <c r="H139" s="89">
        <v>0.7</v>
      </c>
      <c r="I139" s="103">
        <v>0.88600000000000001</v>
      </c>
      <c r="J139" s="105">
        <f>B139*4</f>
        <v>2.8</v>
      </c>
      <c r="K139" s="107">
        <f>SUM(C139,E139,G139,I139)</f>
        <v>3.762</v>
      </c>
      <c r="L139" s="109">
        <f>(K139/J139)</f>
        <v>1.3435714285714286</v>
      </c>
    </row>
    <row r="140" spans="1:12" ht="20.100000000000001" customHeight="1" thickBot="1" x14ac:dyDescent="0.3">
      <c r="A140" s="24" t="s">
        <v>55</v>
      </c>
      <c r="B140" s="89"/>
      <c r="C140" s="103"/>
      <c r="D140" s="89"/>
      <c r="E140" s="103"/>
      <c r="F140" s="89"/>
      <c r="G140" s="103"/>
      <c r="H140" s="89"/>
      <c r="I140" s="103"/>
      <c r="J140" s="105"/>
      <c r="K140" s="107"/>
      <c r="L140" s="109"/>
    </row>
    <row r="141" spans="1:12" ht="20.100000000000001" customHeight="1" thickBot="1" x14ac:dyDescent="0.3">
      <c r="A141" s="26" t="s">
        <v>3</v>
      </c>
      <c r="B141" s="90"/>
      <c r="C141" s="104"/>
      <c r="D141" s="90"/>
      <c r="E141" s="104"/>
      <c r="F141" s="90"/>
      <c r="G141" s="104"/>
      <c r="H141" s="90"/>
      <c r="I141" s="104"/>
      <c r="J141" s="106"/>
      <c r="K141" s="108"/>
      <c r="L141" s="110"/>
    </row>
    <row r="142" spans="1:12" ht="15.75" thickBot="1" x14ac:dyDescent="0.3">
      <c r="A142" s="5"/>
    </row>
    <row r="143" spans="1:12" ht="15.75" thickBot="1" x14ac:dyDescent="0.3">
      <c r="A143" s="60" t="s">
        <v>109</v>
      </c>
      <c r="B143" s="111" t="s">
        <v>58</v>
      </c>
      <c r="C143" s="111"/>
      <c r="D143" s="111" t="s">
        <v>59</v>
      </c>
      <c r="E143" s="111"/>
      <c r="F143" s="111" t="s">
        <v>60</v>
      </c>
      <c r="G143" s="111"/>
      <c r="H143" s="111" t="s">
        <v>61</v>
      </c>
      <c r="I143" s="111"/>
      <c r="J143" s="112" t="s">
        <v>3</v>
      </c>
      <c r="K143" s="112"/>
      <c r="L143" s="113"/>
    </row>
    <row r="144" spans="1:12" ht="24.75" thickBot="1" x14ac:dyDescent="0.3">
      <c r="A144" s="61" t="s">
        <v>111</v>
      </c>
      <c r="B144" s="8" t="s">
        <v>82</v>
      </c>
      <c r="C144" s="8" t="s">
        <v>4</v>
      </c>
      <c r="D144" s="8" t="s">
        <v>82</v>
      </c>
      <c r="E144" s="8" t="s">
        <v>4</v>
      </c>
      <c r="F144" s="8" t="s">
        <v>82</v>
      </c>
      <c r="G144" s="8" t="s">
        <v>4</v>
      </c>
      <c r="H144" s="8" t="s">
        <v>82</v>
      </c>
      <c r="I144" s="8" t="s">
        <v>4</v>
      </c>
      <c r="J144" s="8" t="s">
        <v>74</v>
      </c>
      <c r="K144" s="8" t="s">
        <v>4</v>
      </c>
      <c r="L144" s="62" t="s">
        <v>5</v>
      </c>
    </row>
    <row r="145" spans="1:12" ht="15.75" thickBot="1" x14ac:dyDescent="0.3">
      <c r="A145" s="63" t="s">
        <v>110</v>
      </c>
      <c r="B145" s="21">
        <v>0.85</v>
      </c>
      <c r="C145" s="21">
        <v>1</v>
      </c>
      <c r="D145" s="21">
        <v>0.85</v>
      </c>
      <c r="E145" s="21">
        <v>1</v>
      </c>
      <c r="F145" s="21">
        <v>0.85</v>
      </c>
      <c r="G145" s="21">
        <v>1</v>
      </c>
      <c r="H145" s="21">
        <v>0.85</v>
      </c>
      <c r="I145" s="21">
        <v>1</v>
      </c>
      <c r="J145" s="17">
        <f>SUM(B145,D145,F145,H145)</f>
        <v>3.4</v>
      </c>
      <c r="K145" s="17">
        <f>SUM(C145,E145,G145,I145)</f>
        <v>4</v>
      </c>
      <c r="L145" s="64">
        <f>(K145/J145)</f>
        <v>1.1764705882352942</v>
      </c>
    </row>
    <row r="146" spans="1:12" ht="15.75" thickBot="1" x14ac:dyDescent="0.3">
      <c r="A146" s="63" t="s">
        <v>112</v>
      </c>
      <c r="B146" s="10" t="s">
        <v>174</v>
      </c>
      <c r="C146" s="10">
        <v>2</v>
      </c>
      <c r="D146" s="10" t="s">
        <v>174</v>
      </c>
      <c r="E146" s="10">
        <v>2</v>
      </c>
      <c r="F146" s="10" t="s">
        <v>174</v>
      </c>
      <c r="G146" s="10">
        <v>2</v>
      </c>
      <c r="H146" s="10" t="s">
        <v>174</v>
      </c>
      <c r="I146" s="10">
        <v>2</v>
      </c>
      <c r="J146" s="9">
        <v>40</v>
      </c>
      <c r="K146" s="9">
        <f t="shared" ref="K146:K148" si="22">SUM(C146,E146,G146,I146)</f>
        <v>8</v>
      </c>
      <c r="L146" s="83">
        <f>(J146/K146)</f>
        <v>5</v>
      </c>
    </row>
    <row r="147" spans="1:12" ht="30.75" thickBot="1" x14ac:dyDescent="0.3">
      <c r="A147" s="65" t="s">
        <v>113</v>
      </c>
      <c r="B147" s="10" t="s">
        <v>175</v>
      </c>
      <c r="C147" s="10">
        <v>2</v>
      </c>
      <c r="D147" s="10" t="s">
        <v>175</v>
      </c>
      <c r="E147" s="10">
        <v>2</v>
      </c>
      <c r="F147" s="10" t="s">
        <v>175</v>
      </c>
      <c r="G147" s="10">
        <v>2</v>
      </c>
      <c r="H147" s="10" t="s">
        <v>175</v>
      </c>
      <c r="I147" s="10">
        <v>2</v>
      </c>
      <c r="J147" s="9">
        <v>120</v>
      </c>
      <c r="K147" s="9">
        <f>SUM(C147,E147,G147,I147)</f>
        <v>8</v>
      </c>
      <c r="L147" s="83">
        <f>(J147/K147)</f>
        <v>15</v>
      </c>
    </row>
    <row r="148" spans="1:12" ht="15.75" thickBot="1" x14ac:dyDescent="0.3">
      <c r="A148" s="66" t="s">
        <v>114</v>
      </c>
      <c r="B148" s="67" t="s">
        <v>176</v>
      </c>
      <c r="C148" s="67">
        <v>0</v>
      </c>
      <c r="D148" s="67" t="s">
        <v>176</v>
      </c>
      <c r="E148" s="67">
        <v>0</v>
      </c>
      <c r="F148" s="67" t="s">
        <v>176</v>
      </c>
      <c r="G148" s="67">
        <v>0</v>
      </c>
      <c r="H148" s="67" t="s">
        <v>176</v>
      </c>
      <c r="I148" s="67">
        <v>0</v>
      </c>
      <c r="J148" s="68">
        <v>360</v>
      </c>
      <c r="K148" s="68">
        <f t="shared" si="22"/>
        <v>0</v>
      </c>
      <c r="L148" s="84">
        <f t="shared" ref="L148" si="23">(J148-K148)/J148</f>
        <v>1</v>
      </c>
    </row>
    <row r="149" spans="1:12" ht="15.75" thickBot="1" x14ac:dyDescent="0.3"/>
    <row r="150" spans="1:12" ht="15.75" thickBot="1" x14ac:dyDescent="0.3">
      <c r="A150" s="91" t="s">
        <v>181</v>
      </c>
      <c r="B150" s="96" t="s">
        <v>58</v>
      </c>
      <c r="C150" s="96"/>
      <c r="D150" s="96" t="s">
        <v>59</v>
      </c>
      <c r="E150" s="96"/>
      <c r="F150" s="96" t="s">
        <v>60</v>
      </c>
      <c r="G150" s="96"/>
      <c r="H150" s="96" t="s">
        <v>61</v>
      </c>
      <c r="I150" s="96"/>
      <c r="J150" s="93" t="s">
        <v>3</v>
      </c>
      <c r="K150" s="93"/>
      <c r="L150" s="94"/>
    </row>
    <row r="151" spans="1:12" ht="24.75" thickBot="1" x14ac:dyDescent="0.3">
      <c r="A151" s="92"/>
      <c r="B151" s="8" t="s">
        <v>82</v>
      </c>
      <c r="C151" s="8" t="s">
        <v>4</v>
      </c>
      <c r="D151" s="8" t="s">
        <v>82</v>
      </c>
      <c r="E151" s="8" t="s">
        <v>4</v>
      </c>
      <c r="F151" s="8" t="s">
        <v>82</v>
      </c>
      <c r="G151" s="8" t="s">
        <v>4</v>
      </c>
      <c r="H151" s="8" t="s">
        <v>82</v>
      </c>
      <c r="I151" s="8" t="s">
        <v>4</v>
      </c>
      <c r="J151" s="8" t="s">
        <v>74</v>
      </c>
      <c r="K151" s="8" t="s">
        <v>4</v>
      </c>
      <c r="L151" s="35" t="s">
        <v>5</v>
      </c>
    </row>
    <row r="152" spans="1:12" ht="45.75" thickBot="1" x14ac:dyDescent="0.3">
      <c r="A152" s="24" t="s">
        <v>115</v>
      </c>
      <c r="B152" s="10" t="s">
        <v>178</v>
      </c>
      <c r="C152" s="21">
        <v>1</v>
      </c>
      <c r="D152" s="10" t="s">
        <v>178</v>
      </c>
      <c r="E152" s="21">
        <v>1</v>
      </c>
      <c r="F152" s="10" t="s">
        <v>178</v>
      </c>
      <c r="G152" s="21">
        <v>0.92</v>
      </c>
      <c r="H152" s="10" t="s">
        <v>178</v>
      </c>
      <c r="I152" s="21">
        <v>1</v>
      </c>
      <c r="J152" s="9" t="s">
        <v>185</v>
      </c>
      <c r="K152" s="17">
        <v>1</v>
      </c>
      <c r="L152" s="69">
        <v>1</v>
      </c>
    </row>
    <row r="153" spans="1:12" ht="30.75" thickBot="1" x14ac:dyDescent="0.3">
      <c r="A153" s="24" t="s">
        <v>116</v>
      </c>
      <c r="B153" s="10" t="s">
        <v>177</v>
      </c>
      <c r="C153" s="10">
        <v>1.02</v>
      </c>
      <c r="D153" s="10" t="s">
        <v>177</v>
      </c>
      <c r="E153" s="10">
        <v>1.02</v>
      </c>
      <c r="F153" s="10" t="s">
        <v>177</v>
      </c>
      <c r="G153" s="10">
        <v>0.56000000000000005</v>
      </c>
      <c r="H153" s="10" t="s">
        <v>177</v>
      </c>
      <c r="I153" s="10">
        <v>0.59</v>
      </c>
      <c r="J153" s="9" t="s">
        <v>183</v>
      </c>
      <c r="K153" s="9">
        <f>SUM(C153,E153,G153,I153)</f>
        <v>3.19</v>
      </c>
      <c r="L153" s="69">
        <f>(8/K153)</f>
        <v>2.5078369905956115</v>
      </c>
    </row>
    <row r="154" spans="1:12" ht="15.75" thickBot="1" x14ac:dyDescent="0.3">
      <c r="A154" s="24" t="s">
        <v>117</v>
      </c>
      <c r="B154" s="10" t="s">
        <v>179</v>
      </c>
      <c r="C154" s="10">
        <v>0.84</v>
      </c>
      <c r="D154" s="10" t="s">
        <v>179</v>
      </c>
      <c r="E154" s="10">
        <v>1.18</v>
      </c>
      <c r="F154" s="10" t="s">
        <v>179</v>
      </c>
      <c r="G154" s="10">
        <v>0.84</v>
      </c>
      <c r="H154" s="10" t="s">
        <v>179</v>
      </c>
      <c r="I154" s="10">
        <v>1.22</v>
      </c>
      <c r="J154" s="9" t="s">
        <v>184</v>
      </c>
      <c r="K154" s="9">
        <f t="shared" ref="K154:K156" si="24">SUM(C154,E154,G154,I154)</f>
        <v>4.08</v>
      </c>
      <c r="L154" s="69">
        <f>(20/K154)</f>
        <v>4.9019607843137258</v>
      </c>
    </row>
    <row r="155" spans="1:12" ht="30.75" thickBot="1" x14ac:dyDescent="0.3">
      <c r="A155" s="24" t="s">
        <v>118</v>
      </c>
      <c r="B155" s="10" t="s">
        <v>167</v>
      </c>
      <c r="C155" s="15">
        <v>1</v>
      </c>
      <c r="D155" s="10" t="s">
        <v>167</v>
      </c>
      <c r="E155" s="21">
        <v>1</v>
      </c>
      <c r="F155" s="10" t="s">
        <v>167</v>
      </c>
      <c r="G155" s="21">
        <v>1</v>
      </c>
      <c r="H155" s="10" t="s">
        <v>167</v>
      </c>
      <c r="I155" s="21">
        <v>1</v>
      </c>
      <c r="J155" s="9" t="s">
        <v>167</v>
      </c>
      <c r="K155" s="17">
        <f t="shared" si="24"/>
        <v>4</v>
      </c>
      <c r="L155" s="69">
        <v>1</v>
      </c>
    </row>
    <row r="156" spans="1:12" ht="30.75" thickBot="1" x14ac:dyDescent="0.3">
      <c r="A156" s="26" t="s">
        <v>119</v>
      </c>
      <c r="B156" s="28" t="s">
        <v>180</v>
      </c>
      <c r="C156" s="52">
        <v>0.97</v>
      </c>
      <c r="D156" s="28" t="s">
        <v>180</v>
      </c>
      <c r="E156" s="52">
        <v>0.96</v>
      </c>
      <c r="F156" s="28" t="s">
        <v>180</v>
      </c>
      <c r="G156" s="52">
        <v>0.95</v>
      </c>
      <c r="H156" s="28" t="s">
        <v>180</v>
      </c>
      <c r="I156" s="52">
        <v>0.95</v>
      </c>
      <c r="J156" s="57">
        <v>3.6</v>
      </c>
      <c r="K156" s="57">
        <f t="shared" si="24"/>
        <v>3.83</v>
      </c>
      <c r="L156" s="59">
        <f t="shared" ref="L156" si="25">(K156/J156)</f>
        <v>1.0638888888888889</v>
      </c>
    </row>
    <row r="158" spans="1:12" x14ac:dyDescent="0.25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</row>
    <row r="159" spans="1:12" ht="18.75" x14ac:dyDescent="0.25">
      <c r="A159" s="97" t="s">
        <v>120</v>
      </c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</row>
    <row r="161" spans="1:12" ht="15.75" thickBot="1" x14ac:dyDescent="0.3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</row>
    <row r="162" spans="1:12" ht="15.75" thickBot="1" x14ac:dyDescent="0.3">
      <c r="A162" s="114" t="s">
        <v>121</v>
      </c>
      <c r="B162" s="115" t="s">
        <v>58</v>
      </c>
      <c r="C162" s="115"/>
      <c r="D162" s="116" t="s">
        <v>0</v>
      </c>
      <c r="E162" s="116"/>
      <c r="F162" s="116" t="s">
        <v>1</v>
      </c>
      <c r="G162" s="116"/>
      <c r="H162" s="116" t="s">
        <v>2</v>
      </c>
      <c r="I162" s="116"/>
      <c r="J162" s="116" t="s">
        <v>3</v>
      </c>
      <c r="K162" s="116"/>
      <c r="L162" s="117"/>
    </row>
    <row r="163" spans="1:12" ht="24.75" thickBot="1" x14ac:dyDescent="0.3">
      <c r="A163" s="92"/>
      <c r="B163" s="8" t="s">
        <v>82</v>
      </c>
      <c r="C163" s="8" t="s">
        <v>7</v>
      </c>
      <c r="D163" s="8" t="s">
        <v>82</v>
      </c>
      <c r="E163" s="8" t="s">
        <v>7</v>
      </c>
      <c r="F163" s="8" t="s">
        <v>82</v>
      </c>
      <c r="G163" s="8" t="s">
        <v>7</v>
      </c>
      <c r="H163" s="8" t="s">
        <v>82</v>
      </c>
      <c r="I163" s="8" t="s">
        <v>7</v>
      </c>
      <c r="J163" s="8" t="s">
        <v>74</v>
      </c>
      <c r="K163" s="8" t="s">
        <v>7</v>
      </c>
      <c r="L163" s="23" t="s">
        <v>5</v>
      </c>
    </row>
    <row r="164" spans="1:12" ht="15.75" thickBot="1" x14ac:dyDescent="0.3">
      <c r="A164" s="24" t="s">
        <v>122</v>
      </c>
      <c r="B164" s="15">
        <v>1</v>
      </c>
      <c r="C164" s="15">
        <v>1.73</v>
      </c>
      <c r="D164" s="15">
        <v>1</v>
      </c>
      <c r="E164" s="21">
        <v>1.62</v>
      </c>
      <c r="F164" s="21">
        <v>1</v>
      </c>
      <c r="G164" s="21">
        <v>1.59</v>
      </c>
      <c r="H164" s="21">
        <v>1</v>
      </c>
      <c r="I164" s="21">
        <v>1.59</v>
      </c>
      <c r="J164" s="17">
        <f>B164*4</f>
        <v>4</v>
      </c>
      <c r="K164" s="17">
        <f>C164+E164+G164+I164</f>
        <v>6.53</v>
      </c>
      <c r="L164" s="43">
        <f>(K164/J164)</f>
        <v>1.6325000000000001</v>
      </c>
    </row>
    <row r="165" spans="1:12" ht="15.75" thickBot="1" x14ac:dyDescent="0.3">
      <c r="A165" s="24" t="s">
        <v>123</v>
      </c>
      <c r="B165" s="15">
        <v>1</v>
      </c>
      <c r="C165" s="15">
        <v>1.21</v>
      </c>
      <c r="D165" s="15">
        <v>1</v>
      </c>
      <c r="E165" s="21">
        <v>1.32</v>
      </c>
      <c r="F165" s="21">
        <v>1</v>
      </c>
      <c r="G165" s="21">
        <v>1.04</v>
      </c>
      <c r="H165" s="21">
        <v>1</v>
      </c>
      <c r="I165" s="21">
        <v>1.0900000000000001</v>
      </c>
      <c r="J165" s="17">
        <f t="shared" ref="J165:J168" si="26">B165*4</f>
        <v>4</v>
      </c>
      <c r="K165" s="17">
        <f t="shared" ref="K165:K168" si="27">C165+E165+G165+I165</f>
        <v>4.66</v>
      </c>
      <c r="L165" s="43">
        <f t="shared" ref="L165:L168" si="28">(K165/J165)</f>
        <v>1.165</v>
      </c>
    </row>
    <row r="166" spans="1:12" ht="15.75" thickBot="1" x14ac:dyDescent="0.3">
      <c r="A166" s="24" t="s">
        <v>124</v>
      </c>
      <c r="B166" s="15">
        <v>1</v>
      </c>
      <c r="C166" s="15">
        <v>1.06</v>
      </c>
      <c r="D166" s="15">
        <v>1</v>
      </c>
      <c r="E166" s="21">
        <v>1.06</v>
      </c>
      <c r="F166" s="21">
        <v>1</v>
      </c>
      <c r="G166" s="21">
        <v>1.06</v>
      </c>
      <c r="H166" s="21">
        <v>1</v>
      </c>
      <c r="I166" s="21">
        <v>1.03</v>
      </c>
      <c r="J166" s="17">
        <f t="shared" si="26"/>
        <v>4</v>
      </c>
      <c r="K166" s="17">
        <f t="shared" si="27"/>
        <v>4.21</v>
      </c>
      <c r="L166" s="43">
        <f t="shared" si="28"/>
        <v>1.0525</v>
      </c>
    </row>
    <row r="167" spans="1:12" ht="15.75" thickBot="1" x14ac:dyDescent="0.3">
      <c r="A167" s="24" t="s">
        <v>125</v>
      </c>
      <c r="B167" s="15">
        <v>1</v>
      </c>
      <c r="C167" s="15">
        <v>1.04</v>
      </c>
      <c r="D167" s="15">
        <v>1</v>
      </c>
      <c r="E167" s="21">
        <v>1.05</v>
      </c>
      <c r="F167" s="21">
        <v>1</v>
      </c>
      <c r="G167" s="21">
        <v>1.04</v>
      </c>
      <c r="H167" s="21">
        <v>1</v>
      </c>
      <c r="I167" s="21">
        <v>1.01</v>
      </c>
      <c r="J167" s="17">
        <f t="shared" si="26"/>
        <v>4</v>
      </c>
      <c r="K167" s="17">
        <f t="shared" si="27"/>
        <v>4.1399999999999997</v>
      </c>
      <c r="L167" s="43">
        <f t="shared" si="28"/>
        <v>1.0349999999999999</v>
      </c>
    </row>
    <row r="168" spans="1:12" ht="15.75" thickBot="1" x14ac:dyDescent="0.3">
      <c r="A168" s="26" t="s">
        <v>126</v>
      </c>
      <c r="B168" s="39">
        <v>1</v>
      </c>
      <c r="C168" s="39">
        <v>1.1399999999999999</v>
      </c>
      <c r="D168" s="39">
        <v>1</v>
      </c>
      <c r="E168" s="52">
        <v>1.06</v>
      </c>
      <c r="F168" s="52">
        <v>1</v>
      </c>
      <c r="G168" s="52">
        <v>1.04</v>
      </c>
      <c r="H168" s="52">
        <v>1</v>
      </c>
      <c r="I168" s="52">
        <v>1.06</v>
      </c>
      <c r="J168" s="57">
        <f t="shared" si="26"/>
        <v>4</v>
      </c>
      <c r="K168" s="57">
        <f t="shared" si="27"/>
        <v>4.3000000000000007</v>
      </c>
      <c r="L168" s="74">
        <f t="shared" si="28"/>
        <v>1.0750000000000002</v>
      </c>
    </row>
    <row r="169" spans="1:12" ht="15.75" thickBot="1" x14ac:dyDescent="0.3"/>
    <row r="170" spans="1:12" ht="15.75" thickBot="1" x14ac:dyDescent="0.3">
      <c r="A170" s="45" t="s">
        <v>127</v>
      </c>
      <c r="B170" s="96" t="s">
        <v>58</v>
      </c>
      <c r="C170" s="96"/>
      <c r="D170" s="93" t="s">
        <v>0</v>
      </c>
      <c r="E170" s="93"/>
      <c r="F170" s="93" t="s">
        <v>1</v>
      </c>
      <c r="G170" s="93"/>
      <c r="H170" s="93" t="s">
        <v>2</v>
      </c>
      <c r="I170" s="93"/>
      <c r="J170" s="93" t="s">
        <v>3</v>
      </c>
      <c r="K170" s="93"/>
      <c r="L170" s="94"/>
    </row>
    <row r="171" spans="1:12" ht="24.75" thickBot="1" x14ac:dyDescent="0.3">
      <c r="A171" s="47" t="s">
        <v>122</v>
      </c>
      <c r="B171" s="8" t="s">
        <v>82</v>
      </c>
      <c r="C171" s="8" t="s">
        <v>7</v>
      </c>
      <c r="D171" s="8" t="s">
        <v>82</v>
      </c>
      <c r="E171" s="8" t="s">
        <v>7</v>
      </c>
      <c r="F171" s="8" t="s">
        <v>82</v>
      </c>
      <c r="G171" s="8" t="s">
        <v>7</v>
      </c>
      <c r="H171" s="8" t="s">
        <v>82</v>
      </c>
      <c r="I171" s="8" t="s">
        <v>7</v>
      </c>
      <c r="J171" s="8" t="s">
        <v>74</v>
      </c>
      <c r="K171" s="8" t="s">
        <v>7</v>
      </c>
      <c r="L171" s="23" t="s">
        <v>5</v>
      </c>
    </row>
    <row r="172" spans="1:12" ht="15.75" thickBot="1" x14ac:dyDescent="0.3">
      <c r="A172" s="24" t="s">
        <v>133</v>
      </c>
      <c r="B172" s="10">
        <v>4600</v>
      </c>
      <c r="C172" s="10">
        <v>2771</v>
      </c>
      <c r="D172" s="10">
        <v>4400</v>
      </c>
      <c r="E172" s="10">
        <v>3005</v>
      </c>
      <c r="F172" s="10">
        <v>4200</v>
      </c>
      <c r="G172" s="10">
        <v>3530</v>
      </c>
      <c r="H172" s="10">
        <v>4600</v>
      </c>
      <c r="I172" s="10">
        <v>3091</v>
      </c>
      <c r="J172" s="10">
        <f>B172+D172+F172+H172</f>
        <v>17800</v>
      </c>
      <c r="K172" s="10">
        <f>C172+E172+G172+I172</f>
        <v>12397</v>
      </c>
      <c r="L172" s="70">
        <f>K172/J172</f>
        <v>0.69646067415730339</v>
      </c>
    </row>
    <row r="173" spans="1:12" ht="15.75" thickBot="1" x14ac:dyDescent="0.3">
      <c r="A173" s="24" t="s">
        <v>128</v>
      </c>
      <c r="B173" s="10">
        <v>416</v>
      </c>
      <c r="C173" s="10">
        <v>408</v>
      </c>
      <c r="D173" s="10">
        <v>416</v>
      </c>
      <c r="E173" s="10">
        <v>311</v>
      </c>
      <c r="F173" s="10">
        <v>416</v>
      </c>
      <c r="G173" s="10">
        <v>360</v>
      </c>
      <c r="H173" s="10">
        <v>416</v>
      </c>
      <c r="I173" s="10">
        <v>360</v>
      </c>
      <c r="J173" s="10">
        <f>B173+D173+F173+H173</f>
        <v>1664</v>
      </c>
      <c r="K173" s="10">
        <f>C173+E173+G173+I173</f>
        <v>1439</v>
      </c>
      <c r="L173" s="70">
        <f>K173/J173</f>
        <v>0.86478365384615385</v>
      </c>
    </row>
    <row r="174" spans="1:12" ht="15.75" thickBot="1" x14ac:dyDescent="0.3">
      <c r="A174" s="24" t="s">
        <v>182</v>
      </c>
      <c r="B174" s="10" t="s">
        <v>167</v>
      </c>
      <c r="C174" s="10">
        <v>129</v>
      </c>
      <c r="D174" s="10" t="s">
        <v>167</v>
      </c>
      <c r="E174" s="10">
        <v>0</v>
      </c>
      <c r="F174" s="10" t="s">
        <v>167</v>
      </c>
      <c r="G174" s="10">
        <v>0</v>
      </c>
      <c r="H174" s="10" t="s">
        <v>167</v>
      </c>
      <c r="I174" s="10">
        <v>0</v>
      </c>
      <c r="J174" s="10" t="s">
        <v>167</v>
      </c>
      <c r="K174" s="10">
        <f t="shared" ref="K173:K178" si="29">C174+E174+G174+I174</f>
        <v>129</v>
      </c>
      <c r="L174" s="70" t="s">
        <v>167</v>
      </c>
    </row>
    <row r="175" spans="1:12" ht="15.75" thickBot="1" x14ac:dyDescent="0.3">
      <c r="A175" s="24" t="s">
        <v>129</v>
      </c>
      <c r="B175" s="10">
        <v>1664</v>
      </c>
      <c r="C175" s="10">
        <v>2062</v>
      </c>
      <c r="D175" s="10">
        <v>1664</v>
      </c>
      <c r="E175" s="10">
        <v>1841</v>
      </c>
      <c r="F175" s="10">
        <v>1248</v>
      </c>
      <c r="G175" s="10">
        <v>1541</v>
      </c>
      <c r="H175" s="10">
        <v>1248</v>
      </c>
      <c r="I175" s="10">
        <v>1541</v>
      </c>
      <c r="J175" s="10">
        <f t="shared" ref="J173:J176" si="30">B175+D175+F175+H175</f>
        <v>5824</v>
      </c>
      <c r="K175" s="10">
        <f t="shared" si="29"/>
        <v>6985</v>
      </c>
      <c r="L175" s="70">
        <f t="shared" ref="L175:L176" si="31">K175/J175</f>
        <v>1.1993475274725274</v>
      </c>
    </row>
    <row r="176" spans="1:12" ht="15.75" thickBot="1" x14ac:dyDescent="0.3">
      <c r="A176" s="24" t="s">
        <v>132</v>
      </c>
      <c r="B176" s="10">
        <v>3328</v>
      </c>
      <c r="C176" s="10">
        <v>3439</v>
      </c>
      <c r="D176" s="10">
        <v>3328</v>
      </c>
      <c r="E176" s="10">
        <v>2853</v>
      </c>
      <c r="F176" s="10">
        <v>3328</v>
      </c>
      <c r="G176" s="10">
        <v>3442</v>
      </c>
      <c r="H176" s="10">
        <v>3328</v>
      </c>
      <c r="I176" s="10">
        <v>3442</v>
      </c>
      <c r="J176" s="10">
        <f t="shared" si="30"/>
        <v>13312</v>
      </c>
      <c r="K176" s="10">
        <f t="shared" si="29"/>
        <v>13176</v>
      </c>
      <c r="L176" s="70">
        <f t="shared" si="31"/>
        <v>0.98978365384615385</v>
      </c>
    </row>
    <row r="177" spans="1:12" ht="15.75" thickBot="1" x14ac:dyDescent="0.3">
      <c r="A177" s="24" t="s">
        <v>130</v>
      </c>
      <c r="B177" s="10" t="s">
        <v>167</v>
      </c>
      <c r="C177" s="10">
        <v>86</v>
      </c>
      <c r="D177" s="10" t="s">
        <v>167</v>
      </c>
      <c r="E177" s="10">
        <v>54</v>
      </c>
      <c r="F177" s="10" t="s">
        <v>167</v>
      </c>
      <c r="G177" s="10">
        <v>67</v>
      </c>
      <c r="H177" s="10" t="s">
        <v>167</v>
      </c>
      <c r="I177" s="10">
        <v>67</v>
      </c>
      <c r="J177" s="10" t="s">
        <v>167</v>
      </c>
      <c r="K177" s="10">
        <f t="shared" si="29"/>
        <v>274</v>
      </c>
      <c r="L177" s="70" t="s">
        <v>167</v>
      </c>
    </row>
    <row r="178" spans="1:12" ht="15.75" thickBot="1" x14ac:dyDescent="0.3">
      <c r="A178" s="26" t="s">
        <v>131</v>
      </c>
      <c r="B178" s="28" t="s">
        <v>167</v>
      </c>
      <c r="C178" s="28">
        <v>40</v>
      </c>
      <c r="D178" s="28" t="s">
        <v>167</v>
      </c>
      <c r="E178" s="28">
        <v>38</v>
      </c>
      <c r="F178" s="28" t="s">
        <v>167</v>
      </c>
      <c r="G178" s="28">
        <v>44</v>
      </c>
      <c r="H178" s="28" t="s">
        <v>167</v>
      </c>
      <c r="I178" s="28">
        <v>44</v>
      </c>
      <c r="J178" s="10" t="s">
        <v>167</v>
      </c>
      <c r="K178" s="10">
        <f t="shared" si="29"/>
        <v>166</v>
      </c>
      <c r="L178" s="70" t="s">
        <v>167</v>
      </c>
    </row>
    <row r="179" spans="1:12" ht="30.75" customHeight="1" thickBot="1" x14ac:dyDescent="0.3">
      <c r="A179" s="34" t="s">
        <v>70</v>
      </c>
      <c r="B179" s="99" t="s">
        <v>186</v>
      </c>
      <c r="C179" s="99"/>
      <c r="D179" s="99"/>
      <c r="E179" s="99"/>
      <c r="F179" s="99"/>
      <c r="G179" s="99"/>
      <c r="H179" s="99"/>
      <c r="I179" s="99"/>
      <c r="J179" s="99"/>
      <c r="K179" s="99"/>
      <c r="L179" s="100"/>
    </row>
    <row r="180" spans="1:12" ht="15.75" thickBot="1" x14ac:dyDescent="0.3"/>
    <row r="181" spans="1:12" ht="15.75" thickBot="1" x14ac:dyDescent="0.3">
      <c r="A181" s="91" t="s">
        <v>123</v>
      </c>
      <c r="B181" s="96" t="s">
        <v>58</v>
      </c>
      <c r="C181" s="96"/>
      <c r="D181" s="93" t="s">
        <v>0</v>
      </c>
      <c r="E181" s="93"/>
      <c r="F181" s="93" t="s">
        <v>1</v>
      </c>
      <c r="G181" s="93"/>
      <c r="H181" s="93" t="s">
        <v>2</v>
      </c>
      <c r="I181" s="93"/>
      <c r="J181" s="93" t="s">
        <v>3</v>
      </c>
      <c r="K181" s="93"/>
      <c r="L181" s="94"/>
    </row>
    <row r="182" spans="1:12" ht="24.75" thickBot="1" x14ac:dyDescent="0.3">
      <c r="A182" s="92"/>
      <c r="B182" s="8" t="s">
        <v>82</v>
      </c>
      <c r="C182" s="8" t="s">
        <v>7</v>
      </c>
      <c r="D182" s="8" t="s">
        <v>82</v>
      </c>
      <c r="E182" s="8" t="s">
        <v>7</v>
      </c>
      <c r="F182" s="8" t="s">
        <v>82</v>
      </c>
      <c r="G182" s="8" t="s">
        <v>7</v>
      </c>
      <c r="H182" s="8" t="s">
        <v>82</v>
      </c>
      <c r="I182" s="8" t="s">
        <v>7</v>
      </c>
      <c r="J182" s="8" t="s">
        <v>74</v>
      </c>
      <c r="K182" s="8" t="s">
        <v>7</v>
      </c>
      <c r="L182" s="23" t="s">
        <v>5</v>
      </c>
    </row>
    <row r="183" spans="1:12" ht="15.75" thickBot="1" x14ac:dyDescent="0.3">
      <c r="A183" s="24" t="s">
        <v>133</v>
      </c>
      <c r="B183" s="10">
        <v>2800</v>
      </c>
      <c r="C183" s="10">
        <v>1480</v>
      </c>
      <c r="D183" s="10">
        <v>2800</v>
      </c>
      <c r="E183" s="10">
        <v>1252</v>
      </c>
      <c r="F183" s="10">
        <v>2800</v>
      </c>
      <c r="G183" s="10">
        <v>1855</v>
      </c>
      <c r="H183" s="10">
        <v>2800</v>
      </c>
      <c r="I183" s="10">
        <v>1855</v>
      </c>
      <c r="J183" s="10">
        <f>B183+D183+F183+H183</f>
        <v>11200</v>
      </c>
      <c r="K183" s="10">
        <f>C183+E183+G183+I183</f>
        <v>6442</v>
      </c>
      <c r="L183" s="70">
        <f>K183/J183</f>
        <v>0.57517857142857143</v>
      </c>
    </row>
    <row r="184" spans="1:12" ht="15.75" thickBot="1" x14ac:dyDescent="0.3">
      <c r="A184" s="24" t="s">
        <v>128</v>
      </c>
      <c r="B184" s="10">
        <v>416</v>
      </c>
      <c r="C184" s="10">
        <v>297</v>
      </c>
      <c r="D184" s="10">
        <v>416</v>
      </c>
      <c r="E184" s="10">
        <v>286</v>
      </c>
      <c r="F184" s="10">
        <v>416</v>
      </c>
      <c r="G184" s="10">
        <v>222</v>
      </c>
      <c r="H184" s="10">
        <v>416</v>
      </c>
      <c r="I184" s="10">
        <v>222</v>
      </c>
      <c r="J184" s="10">
        <f t="shared" ref="J184" si="32">B184+D184+F184+H184</f>
        <v>1664</v>
      </c>
      <c r="K184" s="10">
        <f t="shared" ref="K184:K189" si="33">C184+E184+G184+I184</f>
        <v>1027</v>
      </c>
      <c r="L184" s="70">
        <f>K184/J184</f>
        <v>0.6171875</v>
      </c>
    </row>
    <row r="185" spans="1:12" ht="15.75" thickBot="1" x14ac:dyDescent="0.3">
      <c r="A185" s="24" t="s">
        <v>182</v>
      </c>
      <c r="B185" s="10" t="s">
        <v>167</v>
      </c>
      <c r="C185" s="10">
        <v>94</v>
      </c>
      <c r="D185" s="10" t="s">
        <v>167</v>
      </c>
      <c r="E185" s="10">
        <v>130</v>
      </c>
      <c r="F185" s="10" t="s">
        <v>167</v>
      </c>
      <c r="G185" s="10">
        <v>175</v>
      </c>
      <c r="H185" s="10" t="s">
        <v>167</v>
      </c>
      <c r="I185" s="10">
        <v>175</v>
      </c>
      <c r="J185" s="10" t="s">
        <v>167</v>
      </c>
      <c r="K185" s="10">
        <f t="shared" si="33"/>
        <v>574</v>
      </c>
      <c r="L185" s="70" t="s">
        <v>167</v>
      </c>
    </row>
    <row r="186" spans="1:12" ht="15.75" thickBot="1" x14ac:dyDescent="0.3">
      <c r="A186" s="24" t="s">
        <v>129</v>
      </c>
      <c r="B186" s="10">
        <v>1248</v>
      </c>
      <c r="C186" s="10">
        <v>1624</v>
      </c>
      <c r="D186" s="10">
        <v>1248</v>
      </c>
      <c r="E186" s="10">
        <v>1152</v>
      </c>
      <c r="F186" s="10">
        <v>1040</v>
      </c>
      <c r="G186" s="10">
        <v>1438</v>
      </c>
      <c r="H186" s="10">
        <v>1040</v>
      </c>
      <c r="I186" s="10">
        <v>1438</v>
      </c>
      <c r="J186" s="10">
        <f t="shared" ref="J186:J187" si="34">B186+D186+F186+H186</f>
        <v>4576</v>
      </c>
      <c r="K186" s="10">
        <f t="shared" si="33"/>
        <v>5652</v>
      </c>
      <c r="L186" s="70">
        <f t="shared" ref="L186:L187" si="35">K186/J186</f>
        <v>1.2351398601398602</v>
      </c>
    </row>
    <row r="187" spans="1:12" ht="15.75" thickBot="1" x14ac:dyDescent="0.3">
      <c r="A187" s="24" t="s">
        <v>132</v>
      </c>
      <c r="B187" s="10">
        <v>2496</v>
      </c>
      <c r="C187" s="10">
        <v>2326</v>
      </c>
      <c r="D187" s="10">
        <v>2496</v>
      </c>
      <c r="E187" s="10">
        <v>2168</v>
      </c>
      <c r="F187" s="10">
        <v>2496</v>
      </c>
      <c r="G187" s="10">
        <v>2338</v>
      </c>
      <c r="H187" s="10">
        <v>2496</v>
      </c>
      <c r="I187" s="10">
        <v>2338</v>
      </c>
      <c r="J187" s="10">
        <f t="shared" si="34"/>
        <v>9984</v>
      </c>
      <c r="K187" s="10">
        <f t="shared" si="33"/>
        <v>9170</v>
      </c>
      <c r="L187" s="70">
        <f t="shared" si="35"/>
        <v>0.91846955128205132</v>
      </c>
    </row>
    <row r="188" spans="1:12" ht="15.75" thickBot="1" x14ac:dyDescent="0.3">
      <c r="A188" s="24" t="s">
        <v>130</v>
      </c>
      <c r="B188" s="10" t="s">
        <v>167</v>
      </c>
      <c r="C188" s="10">
        <v>0</v>
      </c>
      <c r="D188" s="10" t="s">
        <v>167</v>
      </c>
      <c r="E188" s="10">
        <v>0</v>
      </c>
      <c r="F188" s="10" t="s">
        <v>167</v>
      </c>
      <c r="G188" s="10">
        <v>0</v>
      </c>
      <c r="H188" s="10" t="s">
        <v>167</v>
      </c>
      <c r="I188" s="10">
        <v>0</v>
      </c>
      <c r="J188" s="10" t="s">
        <v>167</v>
      </c>
      <c r="K188" s="10">
        <f t="shared" si="33"/>
        <v>0</v>
      </c>
      <c r="L188" s="70" t="s">
        <v>167</v>
      </c>
    </row>
    <row r="189" spans="1:12" ht="15.75" thickBot="1" x14ac:dyDescent="0.3">
      <c r="A189" s="26" t="s">
        <v>131</v>
      </c>
      <c r="B189" s="28" t="s">
        <v>167</v>
      </c>
      <c r="C189" s="28">
        <v>18</v>
      </c>
      <c r="D189" s="28" t="s">
        <v>167</v>
      </c>
      <c r="E189" s="28">
        <v>9</v>
      </c>
      <c r="F189" s="28" t="s">
        <v>167</v>
      </c>
      <c r="G189" s="28">
        <v>7</v>
      </c>
      <c r="H189" s="28" t="s">
        <v>167</v>
      </c>
      <c r="I189" s="28">
        <v>7</v>
      </c>
      <c r="J189" s="10" t="s">
        <v>167</v>
      </c>
      <c r="K189" s="10">
        <f t="shared" si="33"/>
        <v>41</v>
      </c>
      <c r="L189" s="70" t="s">
        <v>167</v>
      </c>
    </row>
    <row r="190" spans="1:12" ht="30.75" customHeight="1" thickBot="1" x14ac:dyDescent="0.3">
      <c r="A190" s="34" t="s">
        <v>70</v>
      </c>
      <c r="B190" s="99" t="s">
        <v>186</v>
      </c>
      <c r="C190" s="99"/>
      <c r="D190" s="99"/>
      <c r="E190" s="99"/>
      <c r="F190" s="99"/>
      <c r="G190" s="99"/>
      <c r="H190" s="99"/>
      <c r="I190" s="99"/>
      <c r="J190" s="99"/>
      <c r="K190" s="99"/>
      <c r="L190" s="100"/>
    </row>
    <row r="191" spans="1:12" ht="15.75" thickBot="1" x14ac:dyDescent="0.3"/>
    <row r="192" spans="1:12" ht="15.75" thickBot="1" x14ac:dyDescent="0.3">
      <c r="A192" s="91" t="s">
        <v>124</v>
      </c>
      <c r="B192" s="96" t="s">
        <v>58</v>
      </c>
      <c r="C192" s="96"/>
      <c r="D192" s="93" t="s">
        <v>0</v>
      </c>
      <c r="E192" s="93"/>
      <c r="F192" s="93" t="s">
        <v>1</v>
      </c>
      <c r="G192" s="93"/>
      <c r="H192" s="93" t="s">
        <v>2</v>
      </c>
      <c r="I192" s="93"/>
      <c r="J192" s="93" t="s">
        <v>3</v>
      </c>
      <c r="K192" s="93"/>
      <c r="L192" s="94"/>
    </row>
    <row r="193" spans="1:12" ht="24.75" thickBot="1" x14ac:dyDescent="0.3">
      <c r="A193" s="92"/>
      <c r="B193" s="8" t="s">
        <v>82</v>
      </c>
      <c r="C193" s="8" t="s">
        <v>7</v>
      </c>
      <c r="D193" s="8" t="s">
        <v>82</v>
      </c>
      <c r="E193" s="8" t="s">
        <v>7</v>
      </c>
      <c r="F193" s="8" t="s">
        <v>82</v>
      </c>
      <c r="G193" s="8" t="s">
        <v>7</v>
      </c>
      <c r="H193" s="8" t="s">
        <v>82</v>
      </c>
      <c r="I193" s="8" t="s">
        <v>7</v>
      </c>
      <c r="J193" s="8" t="s">
        <v>74</v>
      </c>
      <c r="K193" s="8" t="s">
        <v>7</v>
      </c>
      <c r="L193" s="23" t="s">
        <v>5</v>
      </c>
    </row>
    <row r="194" spans="1:12" ht="15.75" thickBot="1" x14ac:dyDescent="0.3">
      <c r="A194" s="24" t="s">
        <v>128</v>
      </c>
      <c r="B194" s="10">
        <v>208</v>
      </c>
      <c r="C194" s="73">
        <v>215</v>
      </c>
      <c r="D194" s="10">
        <v>208</v>
      </c>
      <c r="E194" s="73">
        <v>194</v>
      </c>
      <c r="F194" s="10">
        <v>208</v>
      </c>
      <c r="G194" s="73">
        <v>212</v>
      </c>
      <c r="H194" s="10">
        <v>208</v>
      </c>
      <c r="I194" s="73">
        <v>212</v>
      </c>
      <c r="J194" s="10">
        <f>B194+D194+F194+H194</f>
        <v>832</v>
      </c>
      <c r="K194" s="77">
        <f>C194+E194+G194+I194</f>
        <v>833</v>
      </c>
      <c r="L194" s="70">
        <f>(K194/J194)</f>
        <v>1.0012019230769231</v>
      </c>
    </row>
    <row r="195" spans="1:12" ht="15.75" thickBot="1" x14ac:dyDescent="0.3">
      <c r="A195" s="24" t="s">
        <v>182</v>
      </c>
      <c r="B195" s="10" t="s">
        <v>167</v>
      </c>
      <c r="C195" s="77">
        <v>24</v>
      </c>
      <c r="D195" s="10" t="s">
        <v>167</v>
      </c>
      <c r="E195" s="77">
        <v>0</v>
      </c>
      <c r="F195" s="10" t="s">
        <v>167</v>
      </c>
      <c r="G195" s="77">
        <v>69</v>
      </c>
      <c r="H195" s="10" t="s">
        <v>167</v>
      </c>
      <c r="I195" s="77">
        <v>69</v>
      </c>
      <c r="J195" s="10" t="s">
        <v>167</v>
      </c>
      <c r="K195" s="77">
        <f t="shared" ref="K195:K201" si="36">C195+E195+G195+I195</f>
        <v>162</v>
      </c>
      <c r="L195" s="54" t="s">
        <v>167</v>
      </c>
    </row>
    <row r="196" spans="1:12" ht="15.75" thickBot="1" x14ac:dyDescent="0.3">
      <c r="A196" s="24" t="s">
        <v>129</v>
      </c>
      <c r="B196" s="10">
        <v>416</v>
      </c>
      <c r="C196" s="73">
        <v>522</v>
      </c>
      <c r="D196" s="10">
        <v>416</v>
      </c>
      <c r="E196" s="73">
        <v>424</v>
      </c>
      <c r="F196" s="10">
        <v>416</v>
      </c>
      <c r="G196" s="73">
        <v>518</v>
      </c>
      <c r="H196" s="10">
        <v>416</v>
      </c>
      <c r="I196" s="73">
        <v>518</v>
      </c>
      <c r="J196" s="10">
        <f t="shared" ref="J196:J199" si="37">B196+D196+F196+H196</f>
        <v>1664</v>
      </c>
      <c r="K196" s="77">
        <f t="shared" si="36"/>
        <v>1982</v>
      </c>
      <c r="L196" s="70">
        <f>(K196/J196)</f>
        <v>1.1911057692307692</v>
      </c>
    </row>
    <row r="197" spans="1:12" ht="15.75" thickBot="1" x14ac:dyDescent="0.3">
      <c r="A197" s="24" t="s">
        <v>134</v>
      </c>
      <c r="B197" s="10">
        <v>832</v>
      </c>
      <c r="C197" s="73">
        <v>859</v>
      </c>
      <c r="D197" s="10">
        <v>832</v>
      </c>
      <c r="E197" s="73">
        <v>1055</v>
      </c>
      <c r="F197" s="10">
        <v>832</v>
      </c>
      <c r="G197" s="73">
        <v>864</v>
      </c>
      <c r="H197" s="10">
        <v>832</v>
      </c>
      <c r="I197" s="73">
        <v>864</v>
      </c>
      <c r="J197" s="10">
        <f t="shared" si="37"/>
        <v>3328</v>
      </c>
      <c r="K197" s="77">
        <f t="shared" si="36"/>
        <v>3642</v>
      </c>
      <c r="L197" s="70">
        <f>(K197/J197)</f>
        <v>1.0943509615384615</v>
      </c>
    </row>
    <row r="198" spans="1:12" ht="15.75" thickBot="1" x14ac:dyDescent="0.3">
      <c r="A198" s="24" t="s">
        <v>135</v>
      </c>
      <c r="B198" s="10">
        <v>416</v>
      </c>
      <c r="C198" s="73">
        <v>331</v>
      </c>
      <c r="D198" s="10">
        <v>416</v>
      </c>
      <c r="E198" s="73">
        <v>39</v>
      </c>
      <c r="F198" s="10">
        <v>416</v>
      </c>
      <c r="G198" s="73">
        <v>289</v>
      </c>
      <c r="H198" s="10">
        <v>416</v>
      </c>
      <c r="I198" s="73">
        <v>289</v>
      </c>
      <c r="J198" s="10">
        <f t="shared" si="37"/>
        <v>1664</v>
      </c>
      <c r="K198" s="77">
        <f t="shared" si="36"/>
        <v>948</v>
      </c>
      <c r="L198" s="70">
        <f>(K198/J198)</f>
        <v>0.56971153846153844</v>
      </c>
    </row>
    <row r="199" spans="1:12" ht="15.75" thickBot="1" x14ac:dyDescent="0.3">
      <c r="A199" s="24" t="s">
        <v>136</v>
      </c>
      <c r="B199" s="10">
        <v>156</v>
      </c>
      <c r="C199" s="73">
        <v>95</v>
      </c>
      <c r="D199" s="10">
        <v>156</v>
      </c>
      <c r="E199" s="73">
        <v>163</v>
      </c>
      <c r="F199" s="10">
        <v>156</v>
      </c>
      <c r="G199" s="73">
        <v>215</v>
      </c>
      <c r="H199" s="10">
        <v>156</v>
      </c>
      <c r="I199" s="73">
        <v>215</v>
      </c>
      <c r="J199" s="10">
        <f t="shared" si="37"/>
        <v>624</v>
      </c>
      <c r="K199" s="77">
        <f t="shared" si="36"/>
        <v>688</v>
      </c>
      <c r="L199" s="70">
        <f>(K199/J199)</f>
        <v>1.1025641025641026</v>
      </c>
    </row>
    <row r="200" spans="1:12" ht="15.75" thickBot="1" x14ac:dyDescent="0.3">
      <c r="A200" s="24" t="s">
        <v>130</v>
      </c>
      <c r="B200" s="10" t="s">
        <v>167</v>
      </c>
      <c r="C200" s="73">
        <v>69</v>
      </c>
      <c r="D200" s="10" t="s">
        <v>167</v>
      </c>
      <c r="E200" s="73">
        <v>40</v>
      </c>
      <c r="F200" s="10" t="s">
        <v>167</v>
      </c>
      <c r="G200" s="73">
        <v>32</v>
      </c>
      <c r="H200" s="10" t="s">
        <v>167</v>
      </c>
      <c r="I200" s="73">
        <v>32</v>
      </c>
      <c r="J200" s="10" t="s">
        <v>167</v>
      </c>
      <c r="K200" s="77">
        <f t="shared" si="36"/>
        <v>173</v>
      </c>
      <c r="L200" s="54" t="s">
        <v>167</v>
      </c>
    </row>
    <row r="201" spans="1:12" ht="15.75" thickBot="1" x14ac:dyDescent="0.3">
      <c r="A201" s="26" t="s">
        <v>131</v>
      </c>
      <c r="B201" s="28" t="s">
        <v>167</v>
      </c>
      <c r="C201" s="78">
        <v>27</v>
      </c>
      <c r="D201" s="28" t="s">
        <v>167</v>
      </c>
      <c r="E201" s="78">
        <v>27</v>
      </c>
      <c r="F201" s="28" t="s">
        <v>167</v>
      </c>
      <c r="G201" s="78">
        <v>23</v>
      </c>
      <c r="H201" s="28" t="s">
        <v>167</v>
      </c>
      <c r="I201" s="78">
        <v>23</v>
      </c>
      <c r="J201" s="28" t="s">
        <v>167</v>
      </c>
      <c r="K201" s="120">
        <f t="shared" si="36"/>
        <v>100</v>
      </c>
      <c r="L201" s="121" t="s">
        <v>167</v>
      </c>
    </row>
    <row r="202" spans="1:12" ht="15.75" thickBot="1" x14ac:dyDescent="0.3"/>
    <row r="203" spans="1:12" ht="15.75" thickBot="1" x14ac:dyDescent="0.3">
      <c r="A203" s="91" t="s">
        <v>125</v>
      </c>
      <c r="B203" s="96" t="s">
        <v>58</v>
      </c>
      <c r="C203" s="96"/>
      <c r="D203" s="93" t="s">
        <v>0</v>
      </c>
      <c r="E203" s="93"/>
      <c r="F203" s="93" t="s">
        <v>1</v>
      </c>
      <c r="G203" s="93"/>
      <c r="H203" s="93" t="s">
        <v>2</v>
      </c>
      <c r="I203" s="93"/>
      <c r="J203" s="93" t="s">
        <v>3</v>
      </c>
      <c r="K203" s="93"/>
      <c r="L203" s="94"/>
    </row>
    <row r="204" spans="1:12" ht="24.75" thickBot="1" x14ac:dyDescent="0.3">
      <c r="A204" s="92"/>
      <c r="B204" s="8" t="s">
        <v>82</v>
      </c>
      <c r="C204" s="8" t="s">
        <v>7</v>
      </c>
      <c r="D204" s="8" t="s">
        <v>82</v>
      </c>
      <c r="E204" s="8" t="s">
        <v>7</v>
      </c>
      <c r="F204" s="8" t="s">
        <v>82</v>
      </c>
      <c r="G204" s="8" t="s">
        <v>7</v>
      </c>
      <c r="H204" s="8" t="s">
        <v>82</v>
      </c>
      <c r="I204" s="8" t="s">
        <v>7</v>
      </c>
      <c r="J204" s="8" t="s">
        <v>74</v>
      </c>
      <c r="K204" s="8" t="s">
        <v>7</v>
      </c>
      <c r="L204" s="23" t="s">
        <v>5</v>
      </c>
    </row>
    <row r="205" spans="1:12" ht="15.75" thickBot="1" x14ac:dyDescent="0.3">
      <c r="A205" s="24" t="s">
        <v>128</v>
      </c>
      <c r="B205" s="10">
        <v>208</v>
      </c>
      <c r="C205" s="73">
        <v>233</v>
      </c>
      <c r="D205" s="10">
        <v>208</v>
      </c>
      <c r="E205" s="73">
        <v>139</v>
      </c>
      <c r="F205" s="10">
        <v>208</v>
      </c>
      <c r="G205" s="73">
        <v>213</v>
      </c>
      <c r="H205" s="10">
        <v>208</v>
      </c>
      <c r="I205" s="73">
        <v>213</v>
      </c>
      <c r="J205" s="10">
        <f>B205+D205+F205+H205</f>
        <v>832</v>
      </c>
      <c r="K205" s="77">
        <f>C205+E205+G205+I205</f>
        <v>798</v>
      </c>
      <c r="L205" s="70">
        <f>(K205/J205)</f>
        <v>0.95913461538461542</v>
      </c>
    </row>
    <row r="206" spans="1:12" ht="15.75" thickBot="1" x14ac:dyDescent="0.3">
      <c r="A206" s="24" t="s">
        <v>182</v>
      </c>
      <c r="B206" s="10" t="s">
        <v>167</v>
      </c>
      <c r="C206" s="77">
        <v>45</v>
      </c>
      <c r="D206" s="10" t="s">
        <v>167</v>
      </c>
      <c r="E206" s="77">
        <v>53</v>
      </c>
      <c r="F206" s="10" t="s">
        <v>167</v>
      </c>
      <c r="G206" s="77">
        <v>185</v>
      </c>
      <c r="H206" s="10" t="s">
        <v>167</v>
      </c>
      <c r="I206" s="77">
        <v>185</v>
      </c>
      <c r="J206" s="10" t="s">
        <v>167</v>
      </c>
      <c r="K206" s="15">
        <f>C206+E206+G206+I206</f>
        <v>468</v>
      </c>
      <c r="L206" s="54" t="s">
        <v>167</v>
      </c>
    </row>
    <row r="207" spans="1:12" ht="15.75" thickBot="1" x14ac:dyDescent="0.3">
      <c r="A207" s="24" t="s">
        <v>129</v>
      </c>
      <c r="B207" s="10">
        <v>416</v>
      </c>
      <c r="C207" s="73">
        <v>881</v>
      </c>
      <c r="D207" s="10">
        <v>416</v>
      </c>
      <c r="E207" s="73">
        <v>776</v>
      </c>
      <c r="F207" s="10">
        <v>416</v>
      </c>
      <c r="G207" s="73">
        <v>784</v>
      </c>
      <c r="H207" s="10">
        <v>416</v>
      </c>
      <c r="I207" s="73">
        <v>784</v>
      </c>
      <c r="J207" s="10">
        <f t="shared" ref="J207:J210" si="38">B207+D207+F207+H207</f>
        <v>1664</v>
      </c>
      <c r="K207" s="15">
        <f t="shared" ref="K206:K212" si="39">C207+E207+G207+I207</f>
        <v>3225</v>
      </c>
      <c r="L207" s="54">
        <f t="shared" ref="L207:L210" si="40">(K207/J207)*100</f>
        <v>193.81009615384613</v>
      </c>
    </row>
    <row r="208" spans="1:12" ht="15.75" thickBot="1" x14ac:dyDescent="0.3">
      <c r="A208" s="24" t="s">
        <v>134</v>
      </c>
      <c r="B208" s="10">
        <v>1112.8</v>
      </c>
      <c r="C208" s="73">
        <v>1220</v>
      </c>
      <c r="D208" s="10">
        <v>1112.8</v>
      </c>
      <c r="E208" s="73">
        <v>1026</v>
      </c>
      <c r="F208" s="10">
        <v>1112.8</v>
      </c>
      <c r="G208" s="73">
        <v>1141</v>
      </c>
      <c r="H208" s="10">
        <v>1112.8</v>
      </c>
      <c r="I208" s="73">
        <v>1141</v>
      </c>
      <c r="J208" s="10">
        <f t="shared" si="38"/>
        <v>4451.2</v>
      </c>
      <c r="K208" s="15">
        <f t="shared" si="39"/>
        <v>4528</v>
      </c>
      <c r="L208" s="54">
        <f t="shared" si="40"/>
        <v>101.72537742631201</v>
      </c>
    </row>
    <row r="209" spans="1:12" ht="15.75" thickBot="1" x14ac:dyDescent="0.3">
      <c r="A209" s="24" t="s">
        <v>135</v>
      </c>
      <c r="B209" s="10">
        <v>327.60000000000002</v>
      </c>
      <c r="C209" s="73">
        <v>286</v>
      </c>
      <c r="D209" s="10">
        <v>327.60000000000002</v>
      </c>
      <c r="E209" s="73">
        <v>295</v>
      </c>
      <c r="F209" s="10">
        <v>395.2</v>
      </c>
      <c r="G209" s="73">
        <v>273</v>
      </c>
      <c r="H209" s="10">
        <v>395.2</v>
      </c>
      <c r="I209" s="73">
        <v>273</v>
      </c>
      <c r="J209" s="10">
        <f t="shared" si="38"/>
        <v>1445.6000000000001</v>
      </c>
      <c r="K209" s="15">
        <f t="shared" si="39"/>
        <v>1127</v>
      </c>
      <c r="L209" s="54">
        <f t="shared" si="40"/>
        <v>77.960708356391805</v>
      </c>
    </row>
    <row r="210" spans="1:12" ht="15.75" thickBot="1" x14ac:dyDescent="0.3">
      <c r="A210" s="24" t="s">
        <v>136</v>
      </c>
      <c r="B210" s="10">
        <v>249.6</v>
      </c>
      <c r="C210" s="73">
        <v>186</v>
      </c>
      <c r="D210" s="10">
        <v>249.6</v>
      </c>
      <c r="E210" s="73">
        <v>143</v>
      </c>
      <c r="F210" s="10">
        <v>249.6</v>
      </c>
      <c r="G210" s="73">
        <v>242</v>
      </c>
      <c r="H210" s="10">
        <v>249.6</v>
      </c>
      <c r="I210" s="73">
        <v>242</v>
      </c>
      <c r="J210" s="10">
        <f t="shared" si="38"/>
        <v>998.4</v>
      </c>
      <c r="K210" s="15">
        <f t="shared" si="39"/>
        <v>813</v>
      </c>
      <c r="L210" s="54">
        <f t="shared" si="40"/>
        <v>81.430288461538453</v>
      </c>
    </row>
    <row r="211" spans="1:12" ht="15.75" thickBot="1" x14ac:dyDescent="0.3">
      <c r="A211" s="24" t="s">
        <v>130</v>
      </c>
      <c r="B211" s="10" t="s">
        <v>167</v>
      </c>
      <c r="C211" s="73">
        <v>136</v>
      </c>
      <c r="D211" s="10" t="s">
        <v>167</v>
      </c>
      <c r="E211" s="73">
        <v>61</v>
      </c>
      <c r="F211" s="10" t="s">
        <v>167</v>
      </c>
      <c r="G211" s="73">
        <v>78</v>
      </c>
      <c r="H211" s="10" t="s">
        <v>167</v>
      </c>
      <c r="I211" s="73">
        <v>78</v>
      </c>
      <c r="J211" s="10" t="s">
        <v>167</v>
      </c>
      <c r="K211" s="15">
        <f t="shared" si="39"/>
        <v>353</v>
      </c>
      <c r="L211" s="54" t="s">
        <v>167</v>
      </c>
    </row>
    <row r="212" spans="1:12" ht="15.75" thickBot="1" x14ac:dyDescent="0.3">
      <c r="A212" s="26" t="s">
        <v>131</v>
      </c>
      <c r="B212" s="28" t="s">
        <v>167</v>
      </c>
      <c r="C212" s="78">
        <v>47</v>
      </c>
      <c r="D212" s="28" t="s">
        <v>167</v>
      </c>
      <c r="E212" s="78">
        <v>38</v>
      </c>
      <c r="F212" s="28" t="s">
        <v>167</v>
      </c>
      <c r="G212" s="78">
        <v>38</v>
      </c>
      <c r="H212" s="28" t="s">
        <v>167</v>
      </c>
      <c r="I212" s="78">
        <v>38</v>
      </c>
      <c r="J212" s="67" t="s">
        <v>167</v>
      </c>
      <c r="K212" s="75">
        <f t="shared" si="39"/>
        <v>161</v>
      </c>
      <c r="L212" s="76" t="s">
        <v>167</v>
      </c>
    </row>
    <row r="213" spans="1:12" ht="15.75" thickBot="1" x14ac:dyDescent="0.3"/>
    <row r="214" spans="1:12" ht="15.75" thickBot="1" x14ac:dyDescent="0.3">
      <c r="A214" s="91" t="s">
        <v>126</v>
      </c>
      <c r="B214" s="96" t="s">
        <v>58</v>
      </c>
      <c r="C214" s="96"/>
      <c r="D214" s="93" t="s">
        <v>0</v>
      </c>
      <c r="E214" s="93"/>
      <c r="F214" s="93" t="s">
        <v>1</v>
      </c>
      <c r="G214" s="93"/>
      <c r="H214" s="93" t="s">
        <v>2</v>
      </c>
      <c r="I214" s="93"/>
      <c r="J214" s="93" t="s">
        <v>3</v>
      </c>
      <c r="K214" s="93"/>
      <c r="L214" s="94"/>
    </row>
    <row r="215" spans="1:12" ht="24.75" thickBot="1" x14ac:dyDescent="0.3">
      <c r="A215" s="92"/>
      <c r="B215" s="8" t="s">
        <v>82</v>
      </c>
      <c r="C215" s="8" t="s">
        <v>7</v>
      </c>
      <c r="D215" s="8" t="s">
        <v>82</v>
      </c>
      <c r="E215" s="8" t="s">
        <v>7</v>
      </c>
      <c r="F215" s="8" t="s">
        <v>82</v>
      </c>
      <c r="G215" s="8" t="s">
        <v>7</v>
      </c>
      <c r="H215" s="8" t="s">
        <v>82</v>
      </c>
      <c r="I215" s="8" t="s">
        <v>7</v>
      </c>
      <c r="J215" s="8" t="s">
        <v>74</v>
      </c>
      <c r="K215" s="8" t="s">
        <v>7</v>
      </c>
      <c r="L215" s="23" t="s">
        <v>5</v>
      </c>
    </row>
    <row r="216" spans="1:12" ht="15.75" thickBot="1" x14ac:dyDescent="0.3">
      <c r="A216" s="24" t="s">
        <v>128</v>
      </c>
      <c r="B216" s="10">
        <v>208</v>
      </c>
      <c r="C216" s="73">
        <v>230</v>
      </c>
      <c r="D216" s="73">
        <v>208</v>
      </c>
      <c r="E216" s="73">
        <v>188</v>
      </c>
      <c r="F216" s="73">
        <v>208</v>
      </c>
      <c r="G216" s="73">
        <v>224</v>
      </c>
      <c r="H216" s="73">
        <v>208</v>
      </c>
      <c r="I216" s="73">
        <v>224</v>
      </c>
      <c r="J216" s="77">
        <f>B216+D216+F216+H216</f>
        <v>832</v>
      </c>
      <c r="K216" s="73">
        <f>C216+E216+G216+I216</f>
        <v>866</v>
      </c>
      <c r="L216" s="70">
        <f>(K216/J216)</f>
        <v>1.0408653846153846</v>
      </c>
    </row>
    <row r="217" spans="1:12" ht="15.75" thickBot="1" x14ac:dyDescent="0.3">
      <c r="A217" s="24" t="s">
        <v>182</v>
      </c>
      <c r="B217" s="10" t="s">
        <v>167</v>
      </c>
      <c r="C217" s="77">
        <v>0</v>
      </c>
      <c r="D217" s="77" t="s">
        <v>167</v>
      </c>
      <c r="E217" s="77">
        <v>45</v>
      </c>
      <c r="F217" s="77" t="s">
        <v>167</v>
      </c>
      <c r="G217" s="77">
        <v>51</v>
      </c>
      <c r="H217" s="77" t="s">
        <v>167</v>
      </c>
      <c r="I217" s="77">
        <v>51</v>
      </c>
      <c r="J217" s="10" t="s">
        <v>167</v>
      </c>
      <c r="K217" s="77">
        <f t="shared" ref="K217:K223" si="41">C217+E217+G217+I217</f>
        <v>147</v>
      </c>
      <c r="L217" s="70" t="s">
        <v>167</v>
      </c>
    </row>
    <row r="218" spans="1:12" ht="15.75" thickBot="1" x14ac:dyDescent="0.3">
      <c r="A218" s="24" t="s">
        <v>129</v>
      </c>
      <c r="B218" s="10">
        <v>624</v>
      </c>
      <c r="C218" s="73">
        <v>888</v>
      </c>
      <c r="D218" s="73">
        <v>624</v>
      </c>
      <c r="E218" s="73">
        <v>810</v>
      </c>
      <c r="F218" s="73">
        <v>624</v>
      </c>
      <c r="G218" s="73">
        <v>884</v>
      </c>
      <c r="H218" s="73">
        <v>624</v>
      </c>
      <c r="I218" s="73">
        <v>884</v>
      </c>
      <c r="J218" s="10">
        <f t="shared" ref="J218:J221" si="42">B218+D218+F218+H218</f>
        <v>2496</v>
      </c>
      <c r="K218" s="73">
        <f t="shared" si="41"/>
        <v>3466</v>
      </c>
      <c r="L218" s="70">
        <f t="shared" ref="L218:L221" si="43">(K218/J218)</f>
        <v>1.3886217948717949</v>
      </c>
    </row>
    <row r="219" spans="1:12" ht="15.75" thickBot="1" x14ac:dyDescent="0.3">
      <c r="A219" s="24" t="s">
        <v>134</v>
      </c>
      <c r="B219" s="10">
        <v>624</v>
      </c>
      <c r="C219" s="73">
        <v>1113</v>
      </c>
      <c r="D219" s="73">
        <v>832</v>
      </c>
      <c r="E219" s="73">
        <v>905</v>
      </c>
      <c r="F219" s="73">
        <v>832</v>
      </c>
      <c r="G219" s="73">
        <v>1079</v>
      </c>
      <c r="H219" s="73">
        <v>832</v>
      </c>
      <c r="I219" s="73">
        <v>1079</v>
      </c>
      <c r="J219" s="10">
        <f t="shared" si="42"/>
        <v>3120</v>
      </c>
      <c r="K219" s="73">
        <f t="shared" si="41"/>
        <v>4176</v>
      </c>
      <c r="L219" s="70">
        <f t="shared" si="43"/>
        <v>1.3384615384615384</v>
      </c>
    </row>
    <row r="220" spans="1:12" ht="15.75" thickBot="1" x14ac:dyDescent="0.3">
      <c r="A220" s="24" t="s">
        <v>135</v>
      </c>
      <c r="B220" s="10">
        <v>520</v>
      </c>
      <c r="C220" s="73">
        <v>439</v>
      </c>
      <c r="D220" s="73">
        <v>520</v>
      </c>
      <c r="E220" s="73">
        <v>392</v>
      </c>
      <c r="F220" s="73">
        <v>520</v>
      </c>
      <c r="G220" s="73">
        <v>414</v>
      </c>
      <c r="H220" s="73">
        <v>520</v>
      </c>
      <c r="I220" s="73">
        <v>414</v>
      </c>
      <c r="J220" s="10">
        <f t="shared" si="42"/>
        <v>2080</v>
      </c>
      <c r="K220" s="73">
        <f t="shared" si="41"/>
        <v>1659</v>
      </c>
      <c r="L220" s="70">
        <f t="shared" si="43"/>
        <v>0.7975961538461539</v>
      </c>
    </row>
    <row r="221" spans="1:12" ht="15.75" thickBot="1" x14ac:dyDescent="0.3">
      <c r="A221" s="24" t="s">
        <v>136</v>
      </c>
      <c r="B221" s="10">
        <v>436.8</v>
      </c>
      <c r="C221" s="73">
        <v>371</v>
      </c>
      <c r="D221" s="73">
        <v>436.8</v>
      </c>
      <c r="E221" s="73">
        <v>294</v>
      </c>
      <c r="F221" s="73">
        <v>436.8</v>
      </c>
      <c r="G221" s="73">
        <v>339</v>
      </c>
      <c r="H221" s="122">
        <v>436.8</v>
      </c>
      <c r="I221" s="73">
        <v>339</v>
      </c>
      <c r="J221" s="10">
        <f t="shared" si="42"/>
        <v>1747.2</v>
      </c>
      <c r="K221" s="73">
        <f t="shared" si="41"/>
        <v>1343</v>
      </c>
      <c r="L221" s="70">
        <f t="shared" si="43"/>
        <v>0.76865842490842484</v>
      </c>
    </row>
    <row r="222" spans="1:12" ht="15.75" thickBot="1" x14ac:dyDescent="0.3">
      <c r="A222" s="24" t="s">
        <v>130</v>
      </c>
      <c r="B222" s="10" t="s">
        <v>167</v>
      </c>
      <c r="C222" s="73">
        <v>102</v>
      </c>
      <c r="D222" s="73" t="s">
        <v>167</v>
      </c>
      <c r="E222" s="73">
        <v>87</v>
      </c>
      <c r="F222" s="73" t="s">
        <v>167</v>
      </c>
      <c r="G222" s="73">
        <v>105</v>
      </c>
      <c r="H222" s="73" t="s">
        <v>167</v>
      </c>
      <c r="I222" s="73">
        <v>105</v>
      </c>
      <c r="J222" s="10" t="s">
        <v>167</v>
      </c>
      <c r="K222" s="73">
        <f t="shared" si="41"/>
        <v>399</v>
      </c>
      <c r="L222" s="70" t="s">
        <v>167</v>
      </c>
    </row>
    <row r="223" spans="1:12" ht="15.75" thickBot="1" x14ac:dyDescent="0.3">
      <c r="A223" s="26" t="s">
        <v>131</v>
      </c>
      <c r="B223" s="28" t="s">
        <v>167</v>
      </c>
      <c r="C223" s="78">
        <v>17</v>
      </c>
      <c r="D223" s="78" t="s">
        <v>167</v>
      </c>
      <c r="E223" s="78">
        <v>24</v>
      </c>
      <c r="F223" s="78" t="s">
        <v>167</v>
      </c>
      <c r="G223" s="78">
        <v>17</v>
      </c>
      <c r="H223" s="78" t="s">
        <v>167</v>
      </c>
      <c r="I223" s="78">
        <v>17</v>
      </c>
      <c r="J223" s="67" t="s">
        <v>167</v>
      </c>
      <c r="K223" s="78">
        <f t="shared" si="41"/>
        <v>75</v>
      </c>
      <c r="L223" s="79" t="s">
        <v>167</v>
      </c>
    </row>
    <row r="224" spans="1:12" ht="15.75" thickBot="1" x14ac:dyDescent="0.3"/>
    <row r="225" spans="1:14" ht="15.75" thickBot="1" x14ac:dyDescent="0.3">
      <c r="A225" s="45" t="s">
        <v>137</v>
      </c>
      <c r="B225" s="96" t="s">
        <v>58</v>
      </c>
      <c r="C225" s="96"/>
      <c r="D225" s="93" t="s">
        <v>0</v>
      </c>
      <c r="E225" s="93"/>
      <c r="F225" s="93" t="s">
        <v>1</v>
      </c>
      <c r="G225" s="93"/>
      <c r="H225" s="93" t="s">
        <v>2</v>
      </c>
      <c r="I225" s="93"/>
      <c r="J225" s="93" t="s">
        <v>3</v>
      </c>
      <c r="K225" s="93"/>
      <c r="L225" s="94"/>
    </row>
    <row r="226" spans="1:14" ht="24.75" thickBot="1" x14ac:dyDescent="0.3">
      <c r="A226" s="47" t="s">
        <v>122</v>
      </c>
      <c r="B226" s="8" t="s">
        <v>82</v>
      </c>
      <c r="C226" s="8" t="s">
        <v>7</v>
      </c>
      <c r="D226" s="8" t="s">
        <v>82</v>
      </c>
      <c r="E226" s="8" t="s">
        <v>7</v>
      </c>
      <c r="F226" s="8" t="s">
        <v>82</v>
      </c>
      <c r="G226" s="8" t="s">
        <v>7</v>
      </c>
      <c r="H226" s="8" t="s">
        <v>82</v>
      </c>
      <c r="I226" s="8" t="s">
        <v>7</v>
      </c>
      <c r="J226" s="8" t="s">
        <v>74</v>
      </c>
      <c r="K226" s="8" t="s">
        <v>7</v>
      </c>
      <c r="L226" s="23" t="s">
        <v>5</v>
      </c>
    </row>
    <row r="227" spans="1:14" ht="45.75" thickBot="1" x14ac:dyDescent="0.3">
      <c r="A227" s="24" t="s">
        <v>138</v>
      </c>
      <c r="B227" s="10" t="s">
        <v>149</v>
      </c>
      <c r="C227" s="22">
        <v>0.52500000000000002</v>
      </c>
      <c r="D227" s="10" t="s">
        <v>149</v>
      </c>
      <c r="E227" s="21">
        <v>0.52</v>
      </c>
      <c r="F227" s="10" t="s">
        <v>149</v>
      </c>
      <c r="G227" s="21">
        <v>0.52</v>
      </c>
      <c r="H227" s="10" t="s">
        <v>149</v>
      </c>
      <c r="I227" s="22">
        <v>0.66249999999999998</v>
      </c>
      <c r="J227" s="10" t="s">
        <v>149</v>
      </c>
      <c r="K227" s="15">
        <f>(C227+E227+G227+I227)/4</f>
        <v>0.55687500000000001</v>
      </c>
      <c r="L227" s="70">
        <f>(K227/N227)</f>
        <v>1.2375</v>
      </c>
      <c r="N227" s="80">
        <v>0.45</v>
      </c>
    </row>
    <row r="228" spans="1:14" ht="30.75" thickBot="1" x14ac:dyDescent="0.3">
      <c r="A228" s="24" t="s">
        <v>139</v>
      </c>
      <c r="B228" s="10" t="s">
        <v>150</v>
      </c>
      <c r="C228" s="21">
        <v>1</v>
      </c>
      <c r="D228" s="10" t="s">
        <v>150</v>
      </c>
      <c r="E228" s="22">
        <v>0.70750000000000002</v>
      </c>
      <c r="F228" s="10" t="s">
        <v>150</v>
      </c>
      <c r="G228" s="22">
        <v>0.66749999999999998</v>
      </c>
      <c r="H228" s="10" t="s">
        <v>150</v>
      </c>
      <c r="I228" s="22">
        <v>0.66749999999999998</v>
      </c>
      <c r="J228" s="10" t="s">
        <v>150</v>
      </c>
      <c r="K228" s="15">
        <f>(C228+E228+G228+I228)/4</f>
        <v>0.760625</v>
      </c>
      <c r="L228" s="70">
        <f t="shared" ref="L228:L239" si="44">(K228/N228)</f>
        <v>1.2677083333333334</v>
      </c>
      <c r="N228" s="80">
        <v>0.6</v>
      </c>
    </row>
    <row r="229" spans="1:14" ht="30.75" thickBot="1" x14ac:dyDescent="0.3">
      <c r="A229" s="24" t="s">
        <v>140</v>
      </c>
      <c r="B229" s="10" t="s">
        <v>150</v>
      </c>
      <c r="C229" s="21">
        <v>0.95</v>
      </c>
      <c r="D229" s="10" t="s">
        <v>150</v>
      </c>
      <c r="E229" s="21">
        <v>0.53249999999999997</v>
      </c>
      <c r="F229" s="10" t="s">
        <v>150</v>
      </c>
      <c r="G229" s="22">
        <v>0.68500000000000005</v>
      </c>
      <c r="H229" s="10" t="s">
        <v>150</v>
      </c>
      <c r="I229" s="22">
        <v>0.59499999999999997</v>
      </c>
      <c r="J229" s="10" t="s">
        <v>150</v>
      </c>
      <c r="K229" s="15">
        <f t="shared" ref="K229:K233" si="45">(C229+E229+G229+I229)/4</f>
        <v>0.69062500000000004</v>
      </c>
      <c r="L229" s="70">
        <f t="shared" si="44"/>
        <v>1.1510416666666667</v>
      </c>
      <c r="N229" s="80">
        <v>0.6</v>
      </c>
    </row>
    <row r="230" spans="1:14" ht="30.75" thickBot="1" x14ac:dyDescent="0.3">
      <c r="A230" s="24" t="s">
        <v>141</v>
      </c>
      <c r="B230" s="10" t="s">
        <v>151</v>
      </c>
      <c r="C230" s="22">
        <v>0.28810000000000002</v>
      </c>
      <c r="D230" s="10" t="s">
        <v>151</v>
      </c>
      <c r="E230" s="21">
        <v>0.35</v>
      </c>
      <c r="F230" s="10" t="s">
        <v>151</v>
      </c>
      <c r="G230" s="22">
        <v>0.33500000000000002</v>
      </c>
      <c r="H230" s="10" t="s">
        <v>151</v>
      </c>
      <c r="I230" s="21">
        <v>0.35</v>
      </c>
      <c r="J230" s="10" t="s">
        <v>151</v>
      </c>
      <c r="K230" s="15">
        <f t="shared" si="45"/>
        <v>0.33077500000000004</v>
      </c>
      <c r="L230" s="70">
        <f t="shared" si="44"/>
        <v>0.8269375000000001</v>
      </c>
      <c r="N230" s="80">
        <v>0.4</v>
      </c>
    </row>
    <row r="231" spans="1:14" ht="30.75" thickBot="1" x14ac:dyDescent="0.3">
      <c r="A231" s="24" t="s">
        <v>142</v>
      </c>
      <c r="B231" s="10" t="s">
        <v>152</v>
      </c>
      <c r="C231" s="22">
        <v>0.79859999999999998</v>
      </c>
      <c r="D231" s="10" t="s">
        <v>152</v>
      </c>
      <c r="E231" s="22">
        <v>0.92749999999999999</v>
      </c>
      <c r="F231" s="10" t="s">
        <v>152</v>
      </c>
      <c r="G231" s="21">
        <v>0.95</v>
      </c>
      <c r="H231" s="10" t="s">
        <v>152</v>
      </c>
      <c r="I231" s="21">
        <v>1</v>
      </c>
      <c r="J231" s="10" t="s">
        <v>152</v>
      </c>
      <c r="K231" s="15">
        <f t="shared" si="45"/>
        <v>0.91902499999999998</v>
      </c>
      <c r="L231" s="70">
        <f t="shared" si="44"/>
        <v>0.96739473684210531</v>
      </c>
      <c r="N231" s="80">
        <v>0.95</v>
      </c>
    </row>
    <row r="232" spans="1:14" ht="30.75" thickBot="1" x14ac:dyDescent="0.3">
      <c r="A232" s="24" t="s">
        <v>143</v>
      </c>
      <c r="B232" s="10" t="s">
        <v>153</v>
      </c>
      <c r="C232" s="21">
        <v>0.52</v>
      </c>
      <c r="D232" s="10" t="s">
        <v>153</v>
      </c>
      <c r="E232" s="22">
        <v>0.54249999999999998</v>
      </c>
      <c r="F232" s="10" t="s">
        <v>153</v>
      </c>
      <c r="G232" s="21">
        <v>0.56999999999999995</v>
      </c>
      <c r="H232" s="10" t="s">
        <v>153</v>
      </c>
      <c r="I232" s="21">
        <v>0.56999999999999995</v>
      </c>
      <c r="J232" s="10" t="s">
        <v>153</v>
      </c>
      <c r="K232" s="15">
        <f t="shared" si="45"/>
        <v>0.55062499999999992</v>
      </c>
      <c r="L232" s="70">
        <f t="shared" si="44"/>
        <v>1.1012499999999998</v>
      </c>
      <c r="N232" s="80">
        <v>0.5</v>
      </c>
    </row>
    <row r="233" spans="1:14" ht="45.75" thickBot="1" x14ac:dyDescent="0.3">
      <c r="A233" s="24" t="s">
        <v>144</v>
      </c>
      <c r="B233" s="10" t="s">
        <v>153</v>
      </c>
      <c r="C233" s="22">
        <v>0.55989999999999995</v>
      </c>
      <c r="D233" s="10" t="s">
        <v>153</v>
      </c>
      <c r="E233" s="22">
        <v>0.53749999999999998</v>
      </c>
      <c r="F233" s="10" t="s">
        <v>153</v>
      </c>
      <c r="G233" s="22">
        <v>0.59250000000000003</v>
      </c>
      <c r="H233" s="10" t="s">
        <v>153</v>
      </c>
      <c r="I233" s="22">
        <v>0.53249999999999997</v>
      </c>
      <c r="J233" s="10" t="s">
        <v>153</v>
      </c>
      <c r="K233" s="15">
        <f t="shared" si="45"/>
        <v>0.55559999999999998</v>
      </c>
      <c r="L233" s="70">
        <f t="shared" si="44"/>
        <v>1.1112</v>
      </c>
      <c r="N233" s="80">
        <v>0.5</v>
      </c>
    </row>
    <row r="234" spans="1:14" ht="30.75" thickBot="1" x14ac:dyDescent="0.3">
      <c r="A234" s="24" t="s">
        <v>157</v>
      </c>
      <c r="B234" s="10" t="s">
        <v>154</v>
      </c>
      <c r="C234" s="22">
        <v>0.11459999999999999</v>
      </c>
      <c r="D234" s="10" t="s">
        <v>154</v>
      </c>
      <c r="E234" s="22">
        <v>0.1067</v>
      </c>
      <c r="F234" s="10" t="s">
        <v>154</v>
      </c>
      <c r="G234" s="22">
        <v>0.1452</v>
      </c>
      <c r="H234" s="10" t="s">
        <v>154</v>
      </c>
      <c r="I234" s="22">
        <v>0.1231</v>
      </c>
      <c r="J234" s="10" t="s">
        <v>154</v>
      </c>
      <c r="K234" s="14">
        <f>(C234+E234+G234+I234)/4</f>
        <v>0.12239999999999999</v>
      </c>
      <c r="L234" s="70">
        <f>(N234/K234)</f>
        <v>1.6339869281045754</v>
      </c>
      <c r="N234" s="80">
        <v>0.2</v>
      </c>
    </row>
    <row r="235" spans="1:14" ht="30.75" thickBot="1" x14ac:dyDescent="0.3">
      <c r="A235" s="24" t="s">
        <v>145</v>
      </c>
      <c r="B235" s="14">
        <v>4.3999999999999997E-2</v>
      </c>
      <c r="C235" s="18">
        <v>7.1999999999999995E-2</v>
      </c>
      <c r="D235" s="14">
        <v>4.3999999999999997E-2</v>
      </c>
      <c r="E235" s="22">
        <v>5.8000000000000003E-2</v>
      </c>
      <c r="F235" s="14">
        <v>4.3999999999999997E-2</v>
      </c>
      <c r="G235" s="18">
        <v>5.3999999999999999E-2</v>
      </c>
      <c r="H235" s="14">
        <v>4.3999999999999997E-2</v>
      </c>
      <c r="I235" s="21">
        <v>5.3999999999999999E-2</v>
      </c>
      <c r="J235" s="14">
        <v>4.3999999999999997E-2</v>
      </c>
      <c r="K235" s="14">
        <f t="shared" ref="K235:K239" si="46">(C235+E235+G235+I235)/4</f>
        <v>5.9499999999999997E-2</v>
      </c>
      <c r="L235" s="70">
        <f t="shared" si="44"/>
        <v>1.3522727272727273</v>
      </c>
      <c r="N235" s="81">
        <v>4.3999999999999997E-2</v>
      </c>
    </row>
    <row r="236" spans="1:14" ht="30.75" thickBot="1" x14ac:dyDescent="0.3">
      <c r="A236" s="24" t="s">
        <v>146</v>
      </c>
      <c r="B236" s="10" t="s">
        <v>154</v>
      </c>
      <c r="C236" s="21">
        <v>0.1</v>
      </c>
      <c r="D236" s="10" t="s">
        <v>154</v>
      </c>
      <c r="E236" s="21">
        <v>7.0000000000000007E-2</v>
      </c>
      <c r="F236" s="10" t="s">
        <v>154</v>
      </c>
      <c r="G236" s="21"/>
      <c r="H236" s="10" t="s">
        <v>154</v>
      </c>
      <c r="I236" s="21"/>
      <c r="J236" s="10" t="s">
        <v>154</v>
      </c>
      <c r="K236" s="14">
        <f>(C236+E236+G236+I236)/4</f>
        <v>4.2500000000000003E-2</v>
      </c>
      <c r="L236" s="70">
        <f>(N236/K236)</f>
        <v>4.7058823529411766</v>
      </c>
      <c r="N236" s="80">
        <v>0.2</v>
      </c>
    </row>
    <row r="237" spans="1:14" ht="45.75" thickBot="1" x14ac:dyDescent="0.3">
      <c r="A237" s="24" t="s">
        <v>158</v>
      </c>
      <c r="B237" s="15">
        <v>0.8</v>
      </c>
      <c r="C237" s="21"/>
      <c r="D237" s="15">
        <v>0.8</v>
      </c>
      <c r="E237" s="21"/>
      <c r="F237" s="15">
        <v>0.8</v>
      </c>
      <c r="G237" s="21"/>
      <c r="H237" s="15">
        <v>0.8</v>
      </c>
      <c r="I237" s="21"/>
      <c r="J237" s="15">
        <v>0.8</v>
      </c>
      <c r="K237" s="14">
        <f t="shared" si="46"/>
        <v>0</v>
      </c>
      <c r="L237" s="70">
        <f t="shared" si="44"/>
        <v>0</v>
      </c>
      <c r="N237" s="80">
        <v>1</v>
      </c>
    </row>
    <row r="238" spans="1:14" ht="45.75" thickBot="1" x14ac:dyDescent="0.3">
      <c r="A238" s="24" t="s">
        <v>147</v>
      </c>
      <c r="B238" s="10" t="s">
        <v>156</v>
      </c>
      <c r="C238" s="21"/>
      <c r="D238" s="10" t="s">
        <v>156</v>
      </c>
      <c r="E238" s="21"/>
      <c r="F238" s="10" t="s">
        <v>156</v>
      </c>
      <c r="G238" s="21"/>
      <c r="H238" s="10" t="s">
        <v>156</v>
      </c>
      <c r="I238" s="21"/>
      <c r="J238" s="10" t="s">
        <v>156</v>
      </c>
      <c r="K238" s="14">
        <f t="shared" si="46"/>
        <v>0</v>
      </c>
      <c r="L238" s="70">
        <f t="shared" si="44"/>
        <v>0</v>
      </c>
      <c r="N238" s="80">
        <v>0.8</v>
      </c>
    </row>
    <row r="239" spans="1:14" ht="30.75" thickBot="1" x14ac:dyDescent="0.3">
      <c r="A239" s="26" t="s">
        <v>148</v>
      </c>
      <c r="B239" s="39">
        <v>1</v>
      </c>
      <c r="C239" s="52"/>
      <c r="D239" s="39">
        <v>1</v>
      </c>
      <c r="E239" s="52"/>
      <c r="F239" s="39">
        <v>1</v>
      </c>
      <c r="G239" s="52"/>
      <c r="H239" s="39">
        <v>1</v>
      </c>
      <c r="I239" s="52"/>
      <c r="J239" s="39">
        <v>1</v>
      </c>
      <c r="K239" s="82">
        <f t="shared" si="46"/>
        <v>0</v>
      </c>
      <c r="L239" s="79">
        <f t="shared" si="44"/>
        <v>0</v>
      </c>
      <c r="N239" s="80">
        <v>1</v>
      </c>
    </row>
    <row r="240" spans="1:14" ht="15.75" thickBot="1" x14ac:dyDescent="0.3"/>
    <row r="241" spans="1:14" ht="15.75" thickBot="1" x14ac:dyDescent="0.3">
      <c r="A241" s="91" t="s">
        <v>123</v>
      </c>
      <c r="B241" s="96" t="s">
        <v>58</v>
      </c>
      <c r="C241" s="96"/>
      <c r="D241" s="93" t="s">
        <v>0</v>
      </c>
      <c r="E241" s="93"/>
      <c r="F241" s="93" t="s">
        <v>1</v>
      </c>
      <c r="G241" s="93"/>
      <c r="H241" s="93" t="s">
        <v>2</v>
      </c>
      <c r="I241" s="93"/>
      <c r="J241" s="93" t="s">
        <v>3</v>
      </c>
      <c r="K241" s="93"/>
      <c r="L241" s="94"/>
    </row>
    <row r="242" spans="1:14" ht="24.75" thickBot="1" x14ac:dyDescent="0.3">
      <c r="A242" s="92"/>
      <c r="B242" s="8" t="s">
        <v>82</v>
      </c>
      <c r="C242" s="8" t="s">
        <v>7</v>
      </c>
      <c r="D242" s="8" t="s">
        <v>82</v>
      </c>
      <c r="E242" s="8" t="s">
        <v>7</v>
      </c>
      <c r="F242" s="8" t="s">
        <v>82</v>
      </c>
      <c r="G242" s="8" t="s">
        <v>7</v>
      </c>
      <c r="H242" s="8" t="s">
        <v>82</v>
      </c>
      <c r="I242" s="8" t="s">
        <v>7</v>
      </c>
      <c r="J242" s="8" t="s">
        <v>74</v>
      </c>
      <c r="K242" s="8" t="s">
        <v>7</v>
      </c>
      <c r="L242" s="23" t="s">
        <v>5</v>
      </c>
    </row>
    <row r="243" spans="1:14" ht="45.75" thickBot="1" x14ac:dyDescent="0.3">
      <c r="A243" s="24" t="s">
        <v>138</v>
      </c>
      <c r="B243" s="10" t="s">
        <v>149</v>
      </c>
      <c r="C243" s="18">
        <v>0.42899999999999999</v>
      </c>
      <c r="D243" s="10" t="s">
        <v>149</v>
      </c>
      <c r="E243" s="21">
        <v>0.63</v>
      </c>
      <c r="F243" s="10" t="s">
        <v>149</v>
      </c>
      <c r="G243" s="21">
        <v>0.53</v>
      </c>
      <c r="H243" s="10" t="s">
        <v>149</v>
      </c>
      <c r="I243" s="21">
        <v>0.62</v>
      </c>
      <c r="J243" s="10" t="s">
        <v>149</v>
      </c>
      <c r="K243" s="15">
        <f>(C243+E243+G243+I243)/4</f>
        <v>0.55225000000000002</v>
      </c>
      <c r="L243" s="70">
        <f>(K243/N243)</f>
        <v>1.2272222222222222</v>
      </c>
      <c r="N243" s="80">
        <v>0.45</v>
      </c>
    </row>
    <row r="244" spans="1:14" ht="30.75" thickBot="1" x14ac:dyDescent="0.3">
      <c r="A244" s="24" t="s">
        <v>139</v>
      </c>
      <c r="B244" s="10" t="s">
        <v>150</v>
      </c>
      <c r="C244" s="22">
        <v>0.78569999999999995</v>
      </c>
      <c r="D244" s="10" t="s">
        <v>150</v>
      </c>
      <c r="E244" s="21">
        <v>0.75</v>
      </c>
      <c r="F244" s="10" t="s">
        <v>150</v>
      </c>
      <c r="G244" s="21">
        <v>1</v>
      </c>
      <c r="H244" s="10" t="s">
        <v>150</v>
      </c>
      <c r="I244" s="21">
        <v>1</v>
      </c>
      <c r="J244" s="10" t="s">
        <v>150</v>
      </c>
      <c r="K244" s="15">
        <f>(C244+E244+G244+I244)/4</f>
        <v>0.88392499999999996</v>
      </c>
      <c r="L244" s="70">
        <f t="shared" ref="L244:L249" si="47">(K244/N244)</f>
        <v>1.4732083333333332</v>
      </c>
      <c r="N244" s="80">
        <v>0.6</v>
      </c>
    </row>
    <row r="245" spans="1:14" ht="30.75" thickBot="1" x14ac:dyDescent="0.3">
      <c r="A245" s="24" t="s">
        <v>140</v>
      </c>
      <c r="B245" s="10" t="s">
        <v>150</v>
      </c>
      <c r="C245" s="18">
        <v>0.71399999999999997</v>
      </c>
      <c r="D245" s="10" t="s">
        <v>150</v>
      </c>
      <c r="E245" s="21">
        <v>0.88</v>
      </c>
      <c r="F245" s="10" t="s">
        <v>150</v>
      </c>
      <c r="G245" s="21">
        <v>0.93</v>
      </c>
      <c r="H245" s="10" t="s">
        <v>150</v>
      </c>
      <c r="I245" s="21">
        <v>0.85</v>
      </c>
      <c r="J245" s="10" t="s">
        <v>150</v>
      </c>
      <c r="K245" s="15">
        <f t="shared" ref="K245:K249" si="48">(C245+E245+G245+I245)/4</f>
        <v>0.84350000000000003</v>
      </c>
      <c r="L245" s="70">
        <f t="shared" si="47"/>
        <v>1.4058333333333335</v>
      </c>
      <c r="N245" s="80">
        <v>0.6</v>
      </c>
    </row>
    <row r="246" spans="1:14" ht="30.75" thickBot="1" x14ac:dyDescent="0.3">
      <c r="A246" s="24" t="s">
        <v>141</v>
      </c>
      <c r="B246" s="10" t="s">
        <v>151</v>
      </c>
      <c r="C246" s="22">
        <v>0.31580000000000003</v>
      </c>
      <c r="D246" s="10" t="s">
        <v>151</v>
      </c>
      <c r="E246" s="21">
        <v>0.31</v>
      </c>
      <c r="F246" s="10" t="s">
        <v>151</v>
      </c>
      <c r="G246" s="21">
        <v>0.3</v>
      </c>
      <c r="H246" s="10" t="s">
        <v>151</v>
      </c>
      <c r="I246" s="21">
        <v>0.3</v>
      </c>
      <c r="J246" s="10" t="s">
        <v>151</v>
      </c>
      <c r="K246" s="15">
        <f t="shared" si="48"/>
        <v>0.30645</v>
      </c>
      <c r="L246" s="70">
        <f t="shared" si="47"/>
        <v>0.76612499999999994</v>
      </c>
      <c r="N246" s="80">
        <v>0.4</v>
      </c>
    </row>
    <row r="247" spans="1:14" ht="30.75" thickBot="1" x14ac:dyDescent="0.3">
      <c r="A247" s="24" t="s">
        <v>142</v>
      </c>
      <c r="B247" s="10" t="s">
        <v>152</v>
      </c>
      <c r="C247" s="21">
        <v>1</v>
      </c>
      <c r="D247" s="10" t="s">
        <v>152</v>
      </c>
      <c r="E247" s="21">
        <v>0.94</v>
      </c>
      <c r="F247" s="10" t="s">
        <v>152</v>
      </c>
      <c r="G247" s="21">
        <v>0.93</v>
      </c>
      <c r="H247" s="10" t="s">
        <v>152</v>
      </c>
      <c r="I247" s="21">
        <v>0.83</v>
      </c>
      <c r="J247" s="10" t="s">
        <v>152</v>
      </c>
      <c r="K247" s="15">
        <f t="shared" si="48"/>
        <v>0.92500000000000004</v>
      </c>
      <c r="L247" s="70">
        <f t="shared" si="47"/>
        <v>0.97368421052631593</v>
      </c>
      <c r="N247" s="80">
        <v>0.95</v>
      </c>
    </row>
    <row r="248" spans="1:14" ht="30.75" thickBot="1" x14ac:dyDescent="0.3">
      <c r="A248" s="24" t="s">
        <v>143</v>
      </c>
      <c r="B248" s="10" t="s">
        <v>153</v>
      </c>
      <c r="C248" s="21">
        <v>0.47</v>
      </c>
      <c r="D248" s="10" t="s">
        <v>153</v>
      </c>
      <c r="E248" s="21">
        <v>0.46</v>
      </c>
      <c r="F248" s="10" t="s">
        <v>153</v>
      </c>
      <c r="G248" s="21">
        <v>0.48</v>
      </c>
      <c r="H248" s="10" t="s">
        <v>153</v>
      </c>
      <c r="I248" s="21">
        <v>0.5</v>
      </c>
      <c r="J248" s="10" t="s">
        <v>153</v>
      </c>
      <c r="K248" s="15">
        <f t="shared" si="48"/>
        <v>0.47749999999999998</v>
      </c>
      <c r="L248" s="70">
        <f t="shared" si="47"/>
        <v>0.95499999999999996</v>
      </c>
      <c r="N248" s="80">
        <v>0.5</v>
      </c>
    </row>
    <row r="249" spans="1:14" ht="45.75" thickBot="1" x14ac:dyDescent="0.3">
      <c r="A249" s="24" t="s">
        <v>144</v>
      </c>
      <c r="B249" s="10" t="s">
        <v>153</v>
      </c>
      <c r="C249" s="22">
        <v>0.49740000000000001</v>
      </c>
      <c r="D249" s="10" t="s">
        <v>153</v>
      </c>
      <c r="E249" s="21">
        <v>0.47</v>
      </c>
      <c r="F249" s="10" t="s">
        <v>153</v>
      </c>
      <c r="G249" s="21">
        <v>0.47</v>
      </c>
      <c r="H249" s="10" t="s">
        <v>153</v>
      </c>
      <c r="I249" s="21">
        <v>0.44</v>
      </c>
      <c r="J249" s="10" t="s">
        <v>153</v>
      </c>
      <c r="K249" s="15">
        <f t="shared" si="48"/>
        <v>0.46934999999999999</v>
      </c>
      <c r="L249" s="70">
        <f t="shared" si="47"/>
        <v>0.93869999999999998</v>
      </c>
      <c r="N249" s="80">
        <v>0.5</v>
      </c>
    </row>
    <row r="250" spans="1:14" ht="30.75" thickBot="1" x14ac:dyDescent="0.3">
      <c r="A250" s="24" t="s">
        <v>157</v>
      </c>
      <c r="B250" s="10" t="s">
        <v>154</v>
      </c>
      <c r="C250" s="22">
        <v>0.1234</v>
      </c>
      <c r="D250" s="10" t="s">
        <v>154</v>
      </c>
      <c r="E250" s="21">
        <v>0.1447</v>
      </c>
      <c r="F250" s="10" t="s">
        <v>154</v>
      </c>
      <c r="G250" s="22">
        <v>0.14419999999999999</v>
      </c>
      <c r="H250" s="10" t="s">
        <v>154</v>
      </c>
      <c r="I250" s="21">
        <v>0.12909999999999999</v>
      </c>
      <c r="J250" s="10" t="s">
        <v>154</v>
      </c>
      <c r="K250" s="14">
        <f>(C250+E250+G250+I250)/4</f>
        <v>0.13535</v>
      </c>
      <c r="L250" s="70">
        <f>(N250/K250)</f>
        <v>1.4776505356483194</v>
      </c>
      <c r="N250" s="80">
        <v>0.2</v>
      </c>
    </row>
    <row r="251" spans="1:14" ht="30.75" thickBot="1" x14ac:dyDescent="0.3">
      <c r="A251" s="24" t="s">
        <v>145</v>
      </c>
      <c r="B251" s="14">
        <v>6.5000000000000002E-2</v>
      </c>
      <c r="C251" s="18">
        <v>6.5000000000000002E-2</v>
      </c>
      <c r="D251" s="14">
        <v>6.5000000000000002E-2</v>
      </c>
      <c r="E251" s="22">
        <v>5.7000000000000002E-2</v>
      </c>
      <c r="F251" s="14">
        <v>6.5000000000000002E-2</v>
      </c>
      <c r="G251" s="18">
        <v>6.5000000000000002E-2</v>
      </c>
      <c r="H251" s="14">
        <v>6.5000000000000002E-2</v>
      </c>
      <c r="I251" s="18">
        <v>6.5000000000000002E-2</v>
      </c>
      <c r="J251" s="14">
        <v>6.5000000000000002E-2</v>
      </c>
      <c r="K251" s="14">
        <f t="shared" ref="K251" si="49">(C251+E251+G251+I251)/4</f>
        <v>6.3E-2</v>
      </c>
      <c r="L251" s="70">
        <f t="shared" ref="L251" si="50">(K251/N251)</f>
        <v>1.4318181818181819</v>
      </c>
      <c r="N251" s="81">
        <v>4.3999999999999997E-2</v>
      </c>
    </row>
    <row r="252" spans="1:14" ht="30.75" thickBot="1" x14ac:dyDescent="0.3">
      <c r="A252" s="24" t="s">
        <v>146</v>
      </c>
      <c r="B252" s="10" t="s">
        <v>155</v>
      </c>
      <c r="C252" s="21">
        <v>0.11</v>
      </c>
      <c r="D252" s="10" t="s">
        <v>155</v>
      </c>
      <c r="E252" s="21">
        <v>0.1</v>
      </c>
      <c r="F252" s="10" t="s">
        <v>155</v>
      </c>
      <c r="G252" s="21"/>
      <c r="H252" s="10" t="s">
        <v>155</v>
      </c>
      <c r="I252" s="21"/>
      <c r="J252" s="10" t="s">
        <v>155</v>
      </c>
      <c r="K252" s="14">
        <f>(C252+E252+G252+I252)/4</f>
        <v>5.2500000000000005E-2</v>
      </c>
      <c r="L252" s="70">
        <f>(N252/K252)</f>
        <v>3.8095238095238093</v>
      </c>
      <c r="N252" s="80">
        <v>0.2</v>
      </c>
    </row>
    <row r="253" spans="1:14" ht="45.75" thickBot="1" x14ac:dyDescent="0.3">
      <c r="A253" s="24" t="s">
        <v>158</v>
      </c>
      <c r="B253" s="15">
        <v>0.8</v>
      </c>
      <c r="C253" s="21"/>
      <c r="D253" s="15">
        <v>0.8</v>
      </c>
      <c r="E253" s="21"/>
      <c r="F253" s="15">
        <v>0.8</v>
      </c>
      <c r="G253" s="21"/>
      <c r="H253" s="15">
        <v>0.8</v>
      </c>
      <c r="I253" s="21"/>
      <c r="J253" s="15">
        <v>0.8</v>
      </c>
      <c r="K253" s="14">
        <f t="shared" ref="K253:K255" si="51">(C253+E253+G253+I253)/4</f>
        <v>0</v>
      </c>
      <c r="L253" s="70">
        <f t="shared" ref="L253:L255" si="52">(K253/N253)</f>
        <v>0</v>
      </c>
      <c r="N253" s="80">
        <v>1</v>
      </c>
    </row>
    <row r="254" spans="1:14" ht="45.75" thickBot="1" x14ac:dyDescent="0.3">
      <c r="A254" s="24" t="s">
        <v>147</v>
      </c>
      <c r="B254" s="10" t="s">
        <v>156</v>
      </c>
      <c r="C254" s="21"/>
      <c r="D254" s="10" t="s">
        <v>156</v>
      </c>
      <c r="E254" s="21"/>
      <c r="F254" s="10" t="s">
        <v>156</v>
      </c>
      <c r="G254" s="21"/>
      <c r="H254" s="10" t="s">
        <v>156</v>
      </c>
      <c r="I254" s="21"/>
      <c r="J254" s="10" t="s">
        <v>156</v>
      </c>
      <c r="K254" s="14">
        <f t="shared" si="51"/>
        <v>0</v>
      </c>
      <c r="L254" s="70">
        <f t="shared" si="52"/>
        <v>0</v>
      </c>
      <c r="N254" s="80">
        <v>0.8</v>
      </c>
    </row>
    <row r="255" spans="1:14" ht="30.75" thickBot="1" x14ac:dyDescent="0.3">
      <c r="A255" s="26" t="s">
        <v>148</v>
      </c>
      <c r="B255" s="39">
        <v>1</v>
      </c>
      <c r="C255" s="52"/>
      <c r="D255" s="39">
        <v>1</v>
      </c>
      <c r="E255" s="52"/>
      <c r="F255" s="39">
        <v>1</v>
      </c>
      <c r="G255" s="52"/>
      <c r="H255" s="39">
        <v>1</v>
      </c>
      <c r="I255" s="52"/>
      <c r="J255" s="39">
        <v>1</v>
      </c>
      <c r="K255" s="82">
        <f t="shared" si="51"/>
        <v>0</v>
      </c>
      <c r="L255" s="79">
        <f t="shared" si="52"/>
        <v>0</v>
      </c>
      <c r="N255" s="80">
        <v>1</v>
      </c>
    </row>
    <row r="256" spans="1:14" ht="15.75" thickBot="1" x14ac:dyDescent="0.3"/>
    <row r="257" spans="1:14" ht="15.75" thickBot="1" x14ac:dyDescent="0.3">
      <c r="A257" s="91" t="s">
        <v>124</v>
      </c>
      <c r="B257" s="96" t="s">
        <v>58</v>
      </c>
      <c r="C257" s="96"/>
      <c r="D257" s="93" t="s">
        <v>0</v>
      </c>
      <c r="E257" s="93"/>
      <c r="F257" s="93" t="s">
        <v>1</v>
      </c>
      <c r="G257" s="93"/>
      <c r="H257" s="93" t="s">
        <v>2</v>
      </c>
      <c r="I257" s="93"/>
      <c r="J257" s="93" t="s">
        <v>3</v>
      </c>
      <c r="K257" s="93"/>
      <c r="L257" s="94"/>
    </row>
    <row r="258" spans="1:14" ht="24.75" thickBot="1" x14ac:dyDescent="0.3">
      <c r="A258" s="92"/>
      <c r="B258" s="8" t="s">
        <v>82</v>
      </c>
      <c r="C258" s="8" t="s">
        <v>7</v>
      </c>
      <c r="D258" s="8" t="s">
        <v>82</v>
      </c>
      <c r="E258" s="8" t="s">
        <v>7</v>
      </c>
      <c r="F258" s="8" t="s">
        <v>82</v>
      </c>
      <c r="G258" s="8" t="s">
        <v>7</v>
      </c>
      <c r="H258" s="8" t="s">
        <v>82</v>
      </c>
      <c r="I258" s="8" t="s">
        <v>7</v>
      </c>
      <c r="J258" s="8" t="s">
        <v>74</v>
      </c>
      <c r="K258" s="8" t="s">
        <v>7</v>
      </c>
      <c r="L258" s="23" t="s">
        <v>5</v>
      </c>
    </row>
    <row r="259" spans="1:14" ht="45.75" thickBot="1" x14ac:dyDescent="0.3">
      <c r="A259" s="24" t="s">
        <v>138</v>
      </c>
      <c r="B259" s="10" t="s">
        <v>149</v>
      </c>
      <c r="C259" s="21">
        <v>0.6</v>
      </c>
      <c r="D259" s="10" t="s">
        <v>149</v>
      </c>
      <c r="E259" s="21">
        <v>0.8</v>
      </c>
      <c r="F259" s="10" t="s">
        <v>149</v>
      </c>
      <c r="G259" s="21">
        <v>1</v>
      </c>
      <c r="H259" s="10" t="s">
        <v>149</v>
      </c>
      <c r="I259" s="21">
        <v>0.9</v>
      </c>
      <c r="J259" s="10" t="s">
        <v>149</v>
      </c>
      <c r="K259" s="15">
        <f>(C259+E259+G259+I259)/4</f>
        <v>0.82499999999999996</v>
      </c>
      <c r="L259" s="70">
        <f>(K259/N259)</f>
        <v>1.8333333333333333</v>
      </c>
      <c r="N259" s="80">
        <v>0.45</v>
      </c>
    </row>
    <row r="260" spans="1:14" ht="30.75" thickBot="1" x14ac:dyDescent="0.3">
      <c r="A260" s="24" t="s">
        <v>139</v>
      </c>
      <c r="B260" s="10" t="s">
        <v>150</v>
      </c>
      <c r="C260" s="21">
        <v>1</v>
      </c>
      <c r="D260" s="10" t="s">
        <v>150</v>
      </c>
      <c r="E260" s="21">
        <v>1</v>
      </c>
      <c r="F260" s="10" t="s">
        <v>150</v>
      </c>
      <c r="G260" s="21">
        <v>1</v>
      </c>
      <c r="H260" s="10" t="s">
        <v>150</v>
      </c>
      <c r="I260" s="21">
        <v>1</v>
      </c>
      <c r="J260" s="10" t="s">
        <v>150</v>
      </c>
      <c r="K260" s="15">
        <f>(C260+E260+G260+I260)/4</f>
        <v>1</v>
      </c>
      <c r="L260" s="70">
        <f t="shared" ref="L260:L265" si="53">(K260/N260)</f>
        <v>1.6666666666666667</v>
      </c>
      <c r="N260" s="80">
        <v>0.6</v>
      </c>
    </row>
    <row r="261" spans="1:14" ht="30.75" thickBot="1" x14ac:dyDescent="0.3">
      <c r="A261" s="24" t="s">
        <v>140</v>
      </c>
      <c r="B261" s="10" t="s">
        <v>150</v>
      </c>
      <c r="C261" s="21">
        <v>0.8</v>
      </c>
      <c r="D261" s="10" t="s">
        <v>150</v>
      </c>
      <c r="E261" s="21">
        <v>1</v>
      </c>
      <c r="F261" s="10" t="s">
        <v>150</v>
      </c>
      <c r="G261" s="21">
        <v>1</v>
      </c>
      <c r="H261" s="10" t="s">
        <v>150</v>
      </c>
      <c r="I261" s="21">
        <v>1</v>
      </c>
      <c r="J261" s="10" t="s">
        <v>150</v>
      </c>
      <c r="K261" s="15">
        <f t="shared" ref="K261:K265" si="54">(C261+E261+G261+I261)/4</f>
        <v>0.95</v>
      </c>
      <c r="L261" s="70">
        <f t="shared" si="53"/>
        <v>1.5833333333333333</v>
      </c>
      <c r="N261" s="80">
        <v>0.6</v>
      </c>
    </row>
    <row r="262" spans="1:14" ht="30.75" thickBot="1" x14ac:dyDescent="0.3">
      <c r="A262" s="24" t="s">
        <v>141</v>
      </c>
      <c r="B262" s="10" t="s">
        <v>151</v>
      </c>
      <c r="C262" s="22">
        <v>0.21490000000000001</v>
      </c>
      <c r="D262" s="10" t="s">
        <v>151</v>
      </c>
      <c r="E262" s="21">
        <v>0.37</v>
      </c>
      <c r="F262" s="10" t="s">
        <v>151</v>
      </c>
      <c r="G262" s="21">
        <v>0.38</v>
      </c>
      <c r="H262" s="10" t="s">
        <v>151</v>
      </c>
      <c r="I262" s="21">
        <v>0.3</v>
      </c>
      <c r="J262" s="10" t="s">
        <v>151</v>
      </c>
      <c r="K262" s="15">
        <f t="shared" si="54"/>
        <v>0.31622499999999998</v>
      </c>
      <c r="L262" s="70">
        <f t="shared" si="53"/>
        <v>0.79056249999999995</v>
      </c>
      <c r="N262" s="80">
        <v>0.4</v>
      </c>
    </row>
    <row r="263" spans="1:14" ht="30.75" thickBot="1" x14ac:dyDescent="0.3">
      <c r="A263" s="24" t="s">
        <v>142</v>
      </c>
      <c r="B263" s="10" t="s">
        <v>152</v>
      </c>
      <c r="C263" s="21">
        <v>1</v>
      </c>
      <c r="D263" s="10" t="s">
        <v>152</v>
      </c>
      <c r="E263" s="21">
        <v>1</v>
      </c>
      <c r="F263" s="10" t="s">
        <v>152</v>
      </c>
      <c r="G263" s="21">
        <v>1</v>
      </c>
      <c r="H263" s="10" t="s">
        <v>152</v>
      </c>
      <c r="I263" s="21">
        <v>1</v>
      </c>
      <c r="J263" s="10" t="s">
        <v>152</v>
      </c>
      <c r="K263" s="15">
        <f t="shared" si="54"/>
        <v>1</v>
      </c>
      <c r="L263" s="70">
        <f t="shared" si="53"/>
        <v>1.0526315789473684</v>
      </c>
      <c r="N263" s="80">
        <v>0.95</v>
      </c>
    </row>
    <row r="264" spans="1:14" ht="30.75" thickBot="1" x14ac:dyDescent="0.3">
      <c r="A264" s="24" t="s">
        <v>143</v>
      </c>
      <c r="B264" s="10" t="s">
        <v>153</v>
      </c>
      <c r="C264" s="21">
        <v>0.5</v>
      </c>
      <c r="D264" s="10" t="s">
        <v>153</v>
      </c>
      <c r="E264" s="21">
        <v>0.48</v>
      </c>
      <c r="F264" s="10" t="s">
        <v>153</v>
      </c>
      <c r="G264" s="21">
        <v>0.52</v>
      </c>
      <c r="H264" s="10" t="s">
        <v>153</v>
      </c>
      <c r="I264" s="21">
        <v>0.54</v>
      </c>
      <c r="J264" s="10" t="s">
        <v>153</v>
      </c>
      <c r="K264" s="15">
        <f t="shared" si="54"/>
        <v>0.51</v>
      </c>
      <c r="L264" s="70">
        <f t="shared" si="53"/>
        <v>1.02</v>
      </c>
      <c r="N264" s="80">
        <v>0.5</v>
      </c>
    </row>
    <row r="265" spans="1:14" ht="45.75" thickBot="1" x14ac:dyDescent="0.3">
      <c r="A265" s="24" t="s">
        <v>144</v>
      </c>
      <c r="B265" s="10" t="s">
        <v>153</v>
      </c>
      <c r="C265" s="22">
        <v>0.49909999999999999</v>
      </c>
      <c r="D265" s="10" t="s">
        <v>153</v>
      </c>
      <c r="E265" s="21">
        <v>0.47</v>
      </c>
      <c r="F265" s="10" t="s">
        <v>153</v>
      </c>
      <c r="G265" s="21">
        <v>0.46</v>
      </c>
      <c r="H265" s="10" t="s">
        <v>153</v>
      </c>
      <c r="I265" s="21">
        <v>0.45</v>
      </c>
      <c r="J265" s="10" t="s">
        <v>153</v>
      </c>
      <c r="K265" s="15">
        <f t="shared" si="54"/>
        <v>0.469775</v>
      </c>
      <c r="L265" s="70">
        <f t="shared" si="53"/>
        <v>0.93955</v>
      </c>
      <c r="N265" s="80">
        <v>0.5</v>
      </c>
    </row>
    <row r="266" spans="1:14" ht="30.75" thickBot="1" x14ac:dyDescent="0.3">
      <c r="A266" s="24" t="s">
        <v>157</v>
      </c>
      <c r="B266" s="10" t="s">
        <v>154</v>
      </c>
      <c r="C266" s="22">
        <v>0.16689999999999999</v>
      </c>
      <c r="D266" s="10" t="s">
        <v>154</v>
      </c>
      <c r="E266" s="22">
        <v>0.1303</v>
      </c>
      <c r="F266" s="10" t="s">
        <v>154</v>
      </c>
      <c r="G266" s="22">
        <v>0.12670000000000001</v>
      </c>
      <c r="H266" s="10" t="s">
        <v>154</v>
      </c>
      <c r="I266" s="21">
        <v>0.1421</v>
      </c>
      <c r="J266" s="10" t="s">
        <v>154</v>
      </c>
      <c r="K266" s="14">
        <f>(C266+E266+G266+I266)/4</f>
        <v>0.14150000000000001</v>
      </c>
      <c r="L266" s="70">
        <f>(N266/K266)</f>
        <v>1.4134275618374557</v>
      </c>
      <c r="N266" s="80">
        <v>0.2</v>
      </c>
    </row>
    <row r="267" spans="1:14" ht="30.75" thickBot="1" x14ac:dyDescent="0.3">
      <c r="A267" s="24" t="s">
        <v>145</v>
      </c>
      <c r="B267" s="14">
        <v>5.7000000000000002E-2</v>
      </c>
      <c r="C267" s="18">
        <v>9.6000000000000002E-2</v>
      </c>
      <c r="D267" s="14">
        <v>5.7000000000000002E-2</v>
      </c>
      <c r="E267" s="22">
        <v>8.1000000000000003E-2</v>
      </c>
      <c r="F267" s="14">
        <v>5.7000000000000002E-2</v>
      </c>
      <c r="G267" s="18">
        <v>5.7000000000000002E-2</v>
      </c>
      <c r="H267" s="14">
        <v>5.7000000000000002E-2</v>
      </c>
      <c r="I267" s="18">
        <v>5.7000000000000002E-2</v>
      </c>
      <c r="J267" s="14">
        <v>5.7000000000000002E-2</v>
      </c>
      <c r="K267" s="14">
        <f t="shared" ref="K267" si="55">(C267+E267+G267+I267)/4</f>
        <v>7.2749999999999995E-2</v>
      </c>
      <c r="L267" s="70">
        <f t="shared" ref="L267" si="56">(K267/N267)</f>
        <v>1.6534090909090908</v>
      </c>
      <c r="N267" s="81">
        <v>4.3999999999999997E-2</v>
      </c>
    </row>
    <row r="268" spans="1:14" ht="30.75" thickBot="1" x14ac:dyDescent="0.3">
      <c r="A268" s="24" t="s">
        <v>146</v>
      </c>
      <c r="B268" s="10" t="s">
        <v>155</v>
      </c>
      <c r="C268" s="21">
        <v>0.08</v>
      </c>
      <c r="D268" s="10" t="s">
        <v>155</v>
      </c>
      <c r="E268" s="21">
        <v>0.08</v>
      </c>
      <c r="F268" s="10" t="s">
        <v>155</v>
      </c>
      <c r="G268" s="21"/>
      <c r="H268" s="10" t="s">
        <v>155</v>
      </c>
      <c r="I268" s="21"/>
      <c r="J268" s="10" t="s">
        <v>155</v>
      </c>
      <c r="K268" s="14">
        <f>(C268+E268+G268+I268)/4</f>
        <v>0.04</v>
      </c>
      <c r="L268" s="70">
        <f>(N268/K268)</f>
        <v>5</v>
      </c>
      <c r="N268" s="80">
        <v>0.2</v>
      </c>
    </row>
    <row r="269" spans="1:14" ht="45.75" thickBot="1" x14ac:dyDescent="0.3">
      <c r="A269" s="24" t="s">
        <v>158</v>
      </c>
      <c r="B269" s="15">
        <v>0.8</v>
      </c>
      <c r="C269" s="21"/>
      <c r="D269" s="15">
        <v>0.8</v>
      </c>
      <c r="E269" s="21"/>
      <c r="F269" s="15">
        <v>0.8</v>
      </c>
      <c r="G269" s="21"/>
      <c r="H269" s="15">
        <v>0.8</v>
      </c>
      <c r="I269" s="21"/>
      <c r="J269" s="15">
        <v>0.8</v>
      </c>
      <c r="K269" s="14">
        <f t="shared" ref="K269:K271" si="57">(C269+E269+G269+I269)/4</f>
        <v>0</v>
      </c>
      <c r="L269" s="70">
        <f t="shared" ref="L269:L271" si="58">(K269/N269)</f>
        <v>0</v>
      </c>
      <c r="N269" s="80">
        <v>1</v>
      </c>
    </row>
    <row r="270" spans="1:14" ht="45.75" thickBot="1" x14ac:dyDescent="0.3">
      <c r="A270" s="24" t="s">
        <v>147</v>
      </c>
      <c r="B270" s="10" t="s">
        <v>156</v>
      </c>
      <c r="C270" s="21"/>
      <c r="D270" s="10" t="s">
        <v>156</v>
      </c>
      <c r="E270" s="21"/>
      <c r="F270" s="10" t="s">
        <v>156</v>
      </c>
      <c r="G270" s="21"/>
      <c r="H270" s="10" t="s">
        <v>156</v>
      </c>
      <c r="I270" s="21"/>
      <c r="J270" s="10" t="s">
        <v>156</v>
      </c>
      <c r="K270" s="14">
        <f t="shared" si="57"/>
        <v>0</v>
      </c>
      <c r="L270" s="70">
        <f t="shared" si="58"/>
        <v>0</v>
      </c>
      <c r="N270" s="80">
        <v>0.8</v>
      </c>
    </row>
    <row r="271" spans="1:14" ht="30.75" thickBot="1" x14ac:dyDescent="0.3">
      <c r="A271" s="26" t="s">
        <v>148</v>
      </c>
      <c r="B271" s="39">
        <v>1</v>
      </c>
      <c r="C271" s="52"/>
      <c r="D271" s="39">
        <v>1</v>
      </c>
      <c r="E271" s="52"/>
      <c r="F271" s="39">
        <v>1</v>
      </c>
      <c r="G271" s="52"/>
      <c r="H271" s="39">
        <v>1</v>
      </c>
      <c r="I271" s="52"/>
      <c r="J271" s="39">
        <v>1</v>
      </c>
      <c r="K271" s="82">
        <f t="shared" si="57"/>
        <v>0</v>
      </c>
      <c r="L271" s="79">
        <f t="shared" si="58"/>
        <v>0</v>
      </c>
      <c r="N271" s="80">
        <v>1</v>
      </c>
    </row>
    <row r="272" spans="1:14" ht="15.75" thickBot="1" x14ac:dyDescent="0.3"/>
    <row r="273" spans="1:14" ht="15.75" thickBot="1" x14ac:dyDescent="0.3">
      <c r="A273" s="91" t="s">
        <v>125</v>
      </c>
      <c r="B273" s="96" t="s">
        <v>58</v>
      </c>
      <c r="C273" s="96"/>
      <c r="D273" s="93" t="s">
        <v>0</v>
      </c>
      <c r="E273" s="93"/>
      <c r="F273" s="93" t="s">
        <v>1</v>
      </c>
      <c r="G273" s="93"/>
      <c r="H273" s="93" t="s">
        <v>2</v>
      </c>
      <c r="I273" s="93"/>
      <c r="J273" s="93" t="s">
        <v>3</v>
      </c>
      <c r="K273" s="93"/>
      <c r="L273" s="94"/>
    </row>
    <row r="274" spans="1:14" ht="24.75" thickBot="1" x14ac:dyDescent="0.3">
      <c r="A274" s="92"/>
      <c r="B274" s="8" t="s">
        <v>82</v>
      </c>
      <c r="C274" s="8" t="s">
        <v>7</v>
      </c>
      <c r="D274" s="8" t="s">
        <v>82</v>
      </c>
      <c r="E274" s="8" t="s">
        <v>7</v>
      </c>
      <c r="F274" s="8" t="s">
        <v>82</v>
      </c>
      <c r="G274" s="8" t="s">
        <v>7</v>
      </c>
      <c r="H274" s="8" t="s">
        <v>82</v>
      </c>
      <c r="I274" s="8" t="s">
        <v>7</v>
      </c>
      <c r="J274" s="8" t="s">
        <v>74</v>
      </c>
      <c r="K274" s="8" t="s">
        <v>7</v>
      </c>
      <c r="L274" s="23" t="s">
        <v>5</v>
      </c>
    </row>
    <row r="275" spans="1:14" ht="45.75" thickBot="1" x14ac:dyDescent="0.3">
      <c r="A275" s="24" t="s">
        <v>138</v>
      </c>
      <c r="B275" s="10" t="s">
        <v>149</v>
      </c>
      <c r="C275" s="21">
        <v>1</v>
      </c>
      <c r="D275" s="10" t="s">
        <v>149</v>
      </c>
      <c r="E275" s="21">
        <v>0.71</v>
      </c>
      <c r="F275" s="10" t="s">
        <v>149</v>
      </c>
      <c r="G275" s="21">
        <v>0.86</v>
      </c>
      <c r="H275" s="10" t="s">
        <v>149</v>
      </c>
      <c r="I275" s="21">
        <v>1</v>
      </c>
      <c r="J275" s="10" t="s">
        <v>149</v>
      </c>
      <c r="K275" s="15">
        <f>(C275+E275+G275+I275)/4</f>
        <v>0.89249999999999996</v>
      </c>
      <c r="L275" s="70">
        <f>(K275/N275)</f>
        <v>1.9833333333333332</v>
      </c>
      <c r="N275" s="80">
        <v>0.45</v>
      </c>
    </row>
    <row r="276" spans="1:14" ht="30.75" thickBot="1" x14ac:dyDescent="0.3">
      <c r="A276" s="24" t="s">
        <v>139</v>
      </c>
      <c r="B276" s="10" t="s">
        <v>150</v>
      </c>
      <c r="C276" s="21">
        <v>1</v>
      </c>
      <c r="D276" s="10" t="s">
        <v>150</v>
      </c>
      <c r="E276" s="21">
        <v>0.94</v>
      </c>
      <c r="F276" s="10" t="s">
        <v>150</v>
      </c>
      <c r="G276" s="21">
        <v>1</v>
      </c>
      <c r="H276" s="10" t="s">
        <v>150</v>
      </c>
      <c r="I276" s="21">
        <v>1</v>
      </c>
      <c r="J276" s="10" t="s">
        <v>150</v>
      </c>
      <c r="K276" s="15">
        <f>(C276+E276+G276+I276)/4</f>
        <v>0.98499999999999999</v>
      </c>
      <c r="L276" s="70">
        <f t="shared" ref="L276:L281" si="59">(K276/N276)</f>
        <v>1.6416666666666666</v>
      </c>
      <c r="N276" s="80">
        <v>0.6</v>
      </c>
    </row>
    <row r="277" spans="1:14" ht="30.75" thickBot="1" x14ac:dyDescent="0.3">
      <c r="A277" s="24" t="s">
        <v>140</v>
      </c>
      <c r="B277" s="10" t="s">
        <v>150</v>
      </c>
      <c r="C277" s="21">
        <v>1</v>
      </c>
      <c r="D277" s="10" t="s">
        <v>150</v>
      </c>
      <c r="E277" s="21">
        <v>0.76</v>
      </c>
      <c r="F277" s="10" t="s">
        <v>150</v>
      </c>
      <c r="G277" s="21">
        <v>1</v>
      </c>
      <c r="H277" s="10" t="s">
        <v>150</v>
      </c>
      <c r="I277" s="21">
        <v>1</v>
      </c>
      <c r="J277" s="10" t="s">
        <v>150</v>
      </c>
      <c r="K277" s="15">
        <f t="shared" ref="K277:K281" si="60">(C277+E277+G277+I277)/4</f>
        <v>0.94</v>
      </c>
      <c r="L277" s="70">
        <f t="shared" si="59"/>
        <v>1.5666666666666667</v>
      </c>
      <c r="N277" s="80">
        <v>0.6</v>
      </c>
    </row>
    <row r="278" spans="1:14" ht="30.75" thickBot="1" x14ac:dyDescent="0.3">
      <c r="A278" s="24" t="s">
        <v>141</v>
      </c>
      <c r="B278" s="10" t="s">
        <v>151</v>
      </c>
      <c r="C278" s="22">
        <v>0.22650000000000001</v>
      </c>
      <c r="D278" s="10" t="s">
        <v>151</v>
      </c>
      <c r="E278" s="21">
        <v>0.32</v>
      </c>
      <c r="F278" s="10" t="s">
        <v>151</v>
      </c>
      <c r="G278" s="21">
        <v>0.31</v>
      </c>
      <c r="H278" s="10" t="s">
        <v>151</v>
      </c>
      <c r="I278" s="21">
        <v>0.31</v>
      </c>
      <c r="J278" s="10" t="s">
        <v>151</v>
      </c>
      <c r="K278" s="15">
        <f t="shared" si="60"/>
        <v>0.29162500000000002</v>
      </c>
      <c r="L278" s="70">
        <f t="shared" si="59"/>
        <v>0.72906250000000006</v>
      </c>
      <c r="N278" s="80">
        <v>0.4</v>
      </c>
    </row>
    <row r="279" spans="1:14" ht="30.75" thickBot="1" x14ac:dyDescent="0.3">
      <c r="A279" s="24" t="s">
        <v>142</v>
      </c>
      <c r="B279" s="10" t="s">
        <v>152</v>
      </c>
      <c r="C279" s="21">
        <v>1</v>
      </c>
      <c r="D279" s="10" t="s">
        <v>152</v>
      </c>
      <c r="E279" s="21">
        <v>1</v>
      </c>
      <c r="F279" s="10" t="s">
        <v>152</v>
      </c>
      <c r="G279" s="21">
        <v>1</v>
      </c>
      <c r="H279" s="10" t="s">
        <v>152</v>
      </c>
      <c r="I279" s="21">
        <v>0.86</v>
      </c>
      <c r="J279" s="10" t="s">
        <v>152</v>
      </c>
      <c r="K279" s="15">
        <f t="shared" si="60"/>
        <v>0.96499999999999997</v>
      </c>
      <c r="L279" s="70">
        <f t="shared" si="59"/>
        <v>1.0157894736842106</v>
      </c>
      <c r="N279" s="80">
        <v>0.95</v>
      </c>
    </row>
    <row r="280" spans="1:14" ht="30.75" thickBot="1" x14ac:dyDescent="0.3">
      <c r="A280" s="24" t="s">
        <v>143</v>
      </c>
      <c r="B280" s="10" t="s">
        <v>153</v>
      </c>
      <c r="C280" s="21">
        <v>0.59</v>
      </c>
      <c r="D280" s="10" t="s">
        <v>153</v>
      </c>
      <c r="E280" s="21">
        <v>0.57999999999999996</v>
      </c>
      <c r="F280" s="10" t="s">
        <v>153</v>
      </c>
      <c r="G280" s="21">
        <v>0.64</v>
      </c>
      <c r="H280" s="10" t="s">
        <v>153</v>
      </c>
      <c r="I280" s="21">
        <v>0.65</v>
      </c>
      <c r="J280" s="10" t="s">
        <v>153</v>
      </c>
      <c r="K280" s="15">
        <f t="shared" si="60"/>
        <v>0.61499999999999999</v>
      </c>
      <c r="L280" s="70">
        <f t="shared" si="59"/>
        <v>1.23</v>
      </c>
      <c r="N280" s="80">
        <v>0.5</v>
      </c>
    </row>
    <row r="281" spans="1:14" ht="45.75" thickBot="1" x14ac:dyDescent="0.3">
      <c r="A281" s="24" t="s">
        <v>144</v>
      </c>
      <c r="B281" s="10" t="s">
        <v>153</v>
      </c>
      <c r="C281" s="22">
        <v>0.74829999999999997</v>
      </c>
      <c r="D281" s="10" t="s">
        <v>153</v>
      </c>
      <c r="E281" s="21">
        <v>0.72</v>
      </c>
      <c r="F281" s="10" t="s">
        <v>153</v>
      </c>
      <c r="G281" s="21">
        <v>0.72</v>
      </c>
      <c r="H281" s="10" t="s">
        <v>153</v>
      </c>
      <c r="I281" s="21">
        <v>0.73</v>
      </c>
      <c r="J281" s="10" t="s">
        <v>153</v>
      </c>
      <c r="K281" s="15">
        <f t="shared" si="60"/>
        <v>0.72957499999999997</v>
      </c>
      <c r="L281" s="70">
        <f t="shared" si="59"/>
        <v>1.4591499999999999</v>
      </c>
      <c r="N281" s="80">
        <v>0.5</v>
      </c>
    </row>
    <row r="282" spans="1:14" ht="30.75" thickBot="1" x14ac:dyDescent="0.3">
      <c r="A282" s="24" t="s">
        <v>157</v>
      </c>
      <c r="B282" s="10" t="s">
        <v>154</v>
      </c>
      <c r="C282" s="22">
        <v>0.10829999999999999</v>
      </c>
      <c r="D282" s="10" t="s">
        <v>154</v>
      </c>
      <c r="E282" s="22">
        <v>0.106</v>
      </c>
      <c r="F282" s="10" t="s">
        <v>154</v>
      </c>
      <c r="G282" s="22">
        <v>0.12839999999999999</v>
      </c>
      <c r="H282" s="10" t="s">
        <v>154</v>
      </c>
      <c r="I282" s="21">
        <v>0.1201</v>
      </c>
      <c r="J282" s="10" t="s">
        <v>154</v>
      </c>
      <c r="K282" s="14">
        <f>(C282+E282+G282+I282)/4</f>
        <v>0.1157</v>
      </c>
      <c r="L282" s="70">
        <f>(N282/K282)</f>
        <v>1.7286084701815041</v>
      </c>
      <c r="N282" s="80">
        <v>0.2</v>
      </c>
    </row>
    <row r="283" spans="1:14" ht="30.75" thickBot="1" x14ac:dyDescent="0.3">
      <c r="A283" s="24" t="s">
        <v>145</v>
      </c>
      <c r="B283" s="14">
        <v>5.6000000000000001E-2</v>
      </c>
      <c r="C283" s="21">
        <v>0.1</v>
      </c>
      <c r="D283" s="14">
        <v>5.6000000000000001E-2</v>
      </c>
      <c r="E283" s="22">
        <v>5.0999999999999997E-2</v>
      </c>
      <c r="F283" s="14">
        <v>5.6000000000000001E-2</v>
      </c>
      <c r="G283" s="18">
        <v>5.6000000000000001E-2</v>
      </c>
      <c r="H283" s="14">
        <v>5.6000000000000001E-2</v>
      </c>
      <c r="I283" s="18">
        <v>5.6000000000000001E-2</v>
      </c>
      <c r="J283" s="14">
        <v>5.6000000000000001E-2</v>
      </c>
      <c r="K283" s="14">
        <f t="shared" ref="K283" si="61">(C283+E283+G283+I283)/4</f>
        <v>6.5750000000000003E-2</v>
      </c>
      <c r="L283" s="70">
        <f t="shared" ref="L283" si="62">(K283/N283)</f>
        <v>1.4943181818181819</v>
      </c>
      <c r="N283" s="81">
        <v>4.3999999999999997E-2</v>
      </c>
    </row>
    <row r="284" spans="1:14" ht="30.75" thickBot="1" x14ac:dyDescent="0.3">
      <c r="A284" s="24" t="s">
        <v>146</v>
      </c>
      <c r="B284" s="10" t="s">
        <v>155</v>
      </c>
      <c r="C284" s="21">
        <v>0.06</v>
      </c>
      <c r="D284" s="10" t="s">
        <v>155</v>
      </c>
      <c r="E284" s="21">
        <v>0.11</v>
      </c>
      <c r="F284" s="10" t="s">
        <v>155</v>
      </c>
      <c r="G284" s="21"/>
      <c r="H284" s="10" t="s">
        <v>155</v>
      </c>
      <c r="I284" s="21"/>
      <c r="J284" s="10" t="s">
        <v>155</v>
      </c>
      <c r="K284" s="14">
        <f>(C284+E284+G284+I284)/4</f>
        <v>4.2499999999999996E-2</v>
      </c>
      <c r="L284" s="70">
        <f>(N284/K284)</f>
        <v>4.7058823529411775</v>
      </c>
      <c r="N284" s="80">
        <v>0.2</v>
      </c>
    </row>
    <row r="285" spans="1:14" ht="45.75" thickBot="1" x14ac:dyDescent="0.3">
      <c r="A285" s="24" t="s">
        <v>158</v>
      </c>
      <c r="B285" s="15">
        <v>0.8</v>
      </c>
      <c r="C285" s="21"/>
      <c r="D285" s="15">
        <v>0.8</v>
      </c>
      <c r="E285" s="21"/>
      <c r="F285" s="15">
        <v>0.8</v>
      </c>
      <c r="G285" s="21"/>
      <c r="H285" s="15">
        <v>0.8</v>
      </c>
      <c r="I285" s="21"/>
      <c r="J285" s="15">
        <v>0.8</v>
      </c>
      <c r="K285" s="14">
        <f t="shared" ref="K285:K287" si="63">(C285+E285+G285+I285)/4</f>
        <v>0</v>
      </c>
      <c r="L285" s="70">
        <f t="shared" ref="L285:L287" si="64">(K285/N285)</f>
        <v>0</v>
      </c>
      <c r="N285" s="80">
        <v>1</v>
      </c>
    </row>
    <row r="286" spans="1:14" ht="45.75" thickBot="1" x14ac:dyDescent="0.3">
      <c r="A286" s="24" t="s">
        <v>147</v>
      </c>
      <c r="B286" s="10" t="s">
        <v>156</v>
      </c>
      <c r="C286" s="21"/>
      <c r="D286" s="10" t="s">
        <v>156</v>
      </c>
      <c r="E286" s="21"/>
      <c r="F286" s="10" t="s">
        <v>156</v>
      </c>
      <c r="G286" s="21"/>
      <c r="H286" s="10" t="s">
        <v>156</v>
      </c>
      <c r="I286" s="21"/>
      <c r="J286" s="10" t="s">
        <v>156</v>
      </c>
      <c r="K286" s="14">
        <f t="shared" si="63"/>
        <v>0</v>
      </c>
      <c r="L286" s="70">
        <f t="shared" si="64"/>
        <v>0</v>
      </c>
      <c r="N286" s="80">
        <v>0.8</v>
      </c>
    </row>
    <row r="287" spans="1:14" ht="30.75" thickBot="1" x14ac:dyDescent="0.3">
      <c r="A287" s="26" t="s">
        <v>148</v>
      </c>
      <c r="B287" s="39">
        <v>1</v>
      </c>
      <c r="C287" s="52"/>
      <c r="D287" s="39">
        <v>1</v>
      </c>
      <c r="E287" s="52"/>
      <c r="F287" s="39">
        <v>1</v>
      </c>
      <c r="G287" s="52"/>
      <c r="H287" s="39">
        <v>1</v>
      </c>
      <c r="I287" s="52"/>
      <c r="J287" s="39">
        <v>1</v>
      </c>
      <c r="K287" s="82">
        <f t="shared" si="63"/>
        <v>0</v>
      </c>
      <c r="L287" s="79">
        <f t="shared" si="64"/>
        <v>0</v>
      </c>
      <c r="N287" s="80">
        <v>1</v>
      </c>
    </row>
    <row r="288" spans="1:14" ht="15.75" thickBot="1" x14ac:dyDescent="0.3"/>
    <row r="289" spans="1:14" ht="15.75" thickBot="1" x14ac:dyDescent="0.3">
      <c r="A289" s="91" t="s">
        <v>126</v>
      </c>
      <c r="B289" s="96" t="s">
        <v>58</v>
      </c>
      <c r="C289" s="96"/>
      <c r="D289" s="93" t="s">
        <v>0</v>
      </c>
      <c r="E289" s="93"/>
      <c r="F289" s="93" t="s">
        <v>1</v>
      </c>
      <c r="G289" s="93"/>
      <c r="H289" s="93" t="s">
        <v>2</v>
      </c>
      <c r="I289" s="93"/>
      <c r="J289" s="93" t="s">
        <v>3</v>
      </c>
      <c r="K289" s="93"/>
      <c r="L289" s="94"/>
    </row>
    <row r="290" spans="1:14" ht="24.75" thickBot="1" x14ac:dyDescent="0.3">
      <c r="A290" s="92"/>
      <c r="B290" s="8" t="s">
        <v>82</v>
      </c>
      <c r="C290" s="8" t="s">
        <v>7</v>
      </c>
      <c r="D290" s="8" t="s">
        <v>82</v>
      </c>
      <c r="E290" s="8" t="s">
        <v>7</v>
      </c>
      <c r="F290" s="8" t="s">
        <v>82</v>
      </c>
      <c r="G290" s="8" t="s">
        <v>7</v>
      </c>
      <c r="H290" s="8" t="s">
        <v>82</v>
      </c>
      <c r="I290" s="8" t="s">
        <v>7</v>
      </c>
      <c r="J290" s="8" t="s">
        <v>74</v>
      </c>
      <c r="K290" s="8" t="s">
        <v>7</v>
      </c>
      <c r="L290" s="23" t="s">
        <v>5</v>
      </c>
    </row>
    <row r="291" spans="1:14" ht="45.75" thickBot="1" x14ac:dyDescent="0.3">
      <c r="A291" s="24" t="s">
        <v>138</v>
      </c>
      <c r="B291" s="10" t="s">
        <v>149</v>
      </c>
      <c r="C291" s="18">
        <v>0.88900000000000001</v>
      </c>
      <c r="D291" s="10" t="s">
        <v>149</v>
      </c>
      <c r="E291" s="21">
        <v>0.67</v>
      </c>
      <c r="F291" s="10" t="s">
        <v>149</v>
      </c>
      <c r="G291" s="21">
        <v>0.57999999999999996</v>
      </c>
      <c r="H291" s="10" t="s">
        <v>149</v>
      </c>
      <c r="I291" s="21">
        <v>0.89</v>
      </c>
      <c r="J291" s="10" t="s">
        <v>149</v>
      </c>
      <c r="K291" s="15">
        <f>(C291+E291+G291+I291)/4</f>
        <v>0.75725000000000009</v>
      </c>
      <c r="L291" s="70">
        <f>(K291/N291)</f>
        <v>1.6827777777777779</v>
      </c>
      <c r="N291" s="80">
        <v>0.45</v>
      </c>
    </row>
    <row r="292" spans="1:14" ht="30.75" thickBot="1" x14ac:dyDescent="0.3">
      <c r="A292" s="24" t="s">
        <v>139</v>
      </c>
      <c r="B292" s="10" t="s">
        <v>150</v>
      </c>
      <c r="C292" s="21">
        <v>1</v>
      </c>
      <c r="D292" s="10" t="s">
        <v>150</v>
      </c>
      <c r="E292" s="21">
        <v>1</v>
      </c>
      <c r="F292" s="10" t="s">
        <v>150</v>
      </c>
      <c r="G292" s="21">
        <v>0.92</v>
      </c>
      <c r="H292" s="10" t="s">
        <v>150</v>
      </c>
      <c r="I292" s="21">
        <v>1</v>
      </c>
      <c r="J292" s="10" t="s">
        <v>150</v>
      </c>
      <c r="K292" s="15">
        <f>(C292+E292+G292+I292)/4</f>
        <v>0.98</v>
      </c>
      <c r="L292" s="70">
        <f t="shared" ref="L292:L297" si="65">(K292/N292)</f>
        <v>1.6333333333333333</v>
      </c>
      <c r="N292" s="80">
        <v>0.6</v>
      </c>
    </row>
    <row r="293" spans="1:14" ht="30.75" thickBot="1" x14ac:dyDescent="0.3">
      <c r="A293" s="24" t="s">
        <v>140</v>
      </c>
      <c r="B293" s="10" t="s">
        <v>150</v>
      </c>
      <c r="C293" s="21">
        <v>1</v>
      </c>
      <c r="D293" s="10" t="s">
        <v>150</v>
      </c>
      <c r="E293" s="21">
        <v>1</v>
      </c>
      <c r="F293" s="10" t="s">
        <v>150</v>
      </c>
      <c r="G293" s="21">
        <v>0.67</v>
      </c>
      <c r="H293" s="10" t="s">
        <v>150</v>
      </c>
      <c r="I293" s="21">
        <v>1</v>
      </c>
      <c r="J293" s="10" t="s">
        <v>150</v>
      </c>
      <c r="K293" s="15">
        <f t="shared" ref="K293:K297" si="66">(C293+E293+G293+I293)/4</f>
        <v>0.91749999999999998</v>
      </c>
      <c r="L293" s="70">
        <f t="shared" si="65"/>
        <v>1.5291666666666668</v>
      </c>
      <c r="N293" s="80">
        <v>0.6</v>
      </c>
    </row>
    <row r="294" spans="1:14" ht="30.75" thickBot="1" x14ac:dyDescent="0.3">
      <c r="A294" s="24" t="s">
        <v>141</v>
      </c>
      <c r="B294" s="10" t="s">
        <v>151</v>
      </c>
      <c r="C294" s="22">
        <v>0.29520000000000002</v>
      </c>
      <c r="D294" s="10" t="s">
        <v>151</v>
      </c>
      <c r="E294" s="21">
        <v>0.35</v>
      </c>
      <c r="F294" s="10" t="s">
        <v>151</v>
      </c>
      <c r="G294" s="21">
        <v>0.35</v>
      </c>
      <c r="H294" s="10" t="s">
        <v>151</v>
      </c>
      <c r="I294" s="21">
        <v>0.35</v>
      </c>
      <c r="J294" s="10" t="s">
        <v>151</v>
      </c>
      <c r="K294" s="15">
        <f t="shared" si="66"/>
        <v>0.33629999999999999</v>
      </c>
      <c r="L294" s="70">
        <f t="shared" si="65"/>
        <v>0.84074999999999989</v>
      </c>
      <c r="N294" s="80">
        <v>0.4</v>
      </c>
    </row>
    <row r="295" spans="1:14" ht="30.75" thickBot="1" x14ac:dyDescent="0.3">
      <c r="A295" s="24" t="s">
        <v>142</v>
      </c>
      <c r="B295" s="10" t="s">
        <v>152</v>
      </c>
      <c r="C295" s="21">
        <v>1</v>
      </c>
      <c r="D295" s="10" t="s">
        <v>152</v>
      </c>
      <c r="E295" s="21">
        <v>1</v>
      </c>
      <c r="F295" s="10" t="s">
        <v>152</v>
      </c>
      <c r="G295" s="21">
        <v>0.95</v>
      </c>
      <c r="H295" s="10" t="s">
        <v>152</v>
      </c>
      <c r="I295" s="21">
        <v>1</v>
      </c>
      <c r="J295" s="10" t="s">
        <v>152</v>
      </c>
      <c r="K295" s="15">
        <f t="shared" si="66"/>
        <v>0.98750000000000004</v>
      </c>
      <c r="L295" s="70">
        <f t="shared" si="65"/>
        <v>1.0394736842105263</v>
      </c>
      <c r="N295" s="80">
        <v>0.95</v>
      </c>
    </row>
    <row r="296" spans="1:14" ht="30.75" thickBot="1" x14ac:dyDescent="0.3">
      <c r="A296" s="24" t="s">
        <v>143</v>
      </c>
      <c r="B296" s="10" t="s">
        <v>153</v>
      </c>
      <c r="C296" s="21">
        <v>0.37</v>
      </c>
      <c r="D296" s="10" t="s">
        <v>153</v>
      </c>
      <c r="E296" s="21">
        <v>0.36</v>
      </c>
      <c r="F296" s="10" t="s">
        <v>153</v>
      </c>
      <c r="G296" s="21">
        <v>0.38</v>
      </c>
      <c r="H296" s="10" t="s">
        <v>153</v>
      </c>
      <c r="I296" s="21">
        <v>0.39</v>
      </c>
      <c r="J296" s="10" t="s">
        <v>153</v>
      </c>
      <c r="K296" s="15">
        <f t="shared" si="66"/>
        <v>0.375</v>
      </c>
      <c r="L296" s="70">
        <f t="shared" si="65"/>
        <v>0.75</v>
      </c>
      <c r="N296" s="80">
        <v>0.5</v>
      </c>
    </row>
    <row r="297" spans="1:14" ht="45.75" thickBot="1" x14ac:dyDescent="0.3">
      <c r="A297" s="24" t="s">
        <v>144</v>
      </c>
      <c r="B297" s="10" t="s">
        <v>153</v>
      </c>
      <c r="C297" s="22">
        <v>0.35249999999999998</v>
      </c>
      <c r="D297" s="10" t="s">
        <v>153</v>
      </c>
      <c r="E297" s="21">
        <v>0.34</v>
      </c>
      <c r="F297" s="10" t="s">
        <v>153</v>
      </c>
      <c r="G297" s="21">
        <v>0.33</v>
      </c>
      <c r="H297" s="10" t="s">
        <v>153</v>
      </c>
      <c r="I297" s="21">
        <v>0.34</v>
      </c>
      <c r="J297" s="10" t="s">
        <v>153</v>
      </c>
      <c r="K297" s="15">
        <f t="shared" si="66"/>
        <v>0.34062500000000001</v>
      </c>
      <c r="L297" s="70">
        <f t="shared" si="65"/>
        <v>0.68125000000000002</v>
      </c>
      <c r="N297" s="80">
        <v>0.5</v>
      </c>
    </row>
    <row r="298" spans="1:14" ht="30.75" thickBot="1" x14ac:dyDescent="0.3">
      <c r="A298" s="24" t="s">
        <v>157</v>
      </c>
      <c r="B298" s="10" t="s">
        <v>154</v>
      </c>
      <c r="C298" s="22">
        <v>0.14560000000000001</v>
      </c>
      <c r="D298" s="10" t="s">
        <v>154</v>
      </c>
      <c r="E298" s="22">
        <v>0.16889999999999999</v>
      </c>
      <c r="F298" s="10" t="s">
        <v>154</v>
      </c>
      <c r="G298" s="22">
        <v>0.13420000000000001</v>
      </c>
      <c r="H298" s="10" t="s">
        <v>154</v>
      </c>
      <c r="I298" s="21">
        <v>0.1241</v>
      </c>
      <c r="J298" s="10" t="s">
        <v>154</v>
      </c>
      <c r="K298" s="14">
        <f>(C298+E298+G298+I298)/4</f>
        <v>0.14319999999999999</v>
      </c>
      <c r="L298" s="70">
        <f>(N298/K298)</f>
        <v>1.3966480446927376</v>
      </c>
      <c r="N298" s="80">
        <v>0.2</v>
      </c>
    </row>
    <row r="299" spans="1:14" ht="30.75" thickBot="1" x14ac:dyDescent="0.3">
      <c r="A299" s="24" t="s">
        <v>145</v>
      </c>
      <c r="B299" s="14">
        <v>0.03</v>
      </c>
      <c r="C299" s="18">
        <v>6.0999999999999999E-2</v>
      </c>
      <c r="D299" s="14">
        <v>0.03</v>
      </c>
      <c r="E299" s="22">
        <v>5.3999999999999999E-2</v>
      </c>
      <c r="F299" s="14">
        <v>0.03</v>
      </c>
      <c r="G299" s="123">
        <v>0.03</v>
      </c>
      <c r="H299" s="14">
        <v>0.03</v>
      </c>
      <c r="I299" s="21">
        <v>0.03</v>
      </c>
      <c r="J299" s="14">
        <v>0.03</v>
      </c>
      <c r="K299" s="14">
        <f t="shared" ref="K299" si="67">(C299+E299+G299+I299)/4</f>
        <v>4.3749999999999997E-2</v>
      </c>
      <c r="L299" s="70">
        <f t="shared" ref="L299" si="68">(K299/N299)</f>
        <v>0.99431818181818177</v>
      </c>
      <c r="N299" s="81">
        <v>4.3999999999999997E-2</v>
      </c>
    </row>
    <row r="300" spans="1:14" ht="30.75" thickBot="1" x14ac:dyDescent="0.3">
      <c r="A300" s="24" t="s">
        <v>146</v>
      </c>
      <c r="B300" s="10" t="s">
        <v>155</v>
      </c>
      <c r="C300" s="21">
        <v>0.1</v>
      </c>
      <c r="D300" s="10" t="s">
        <v>155</v>
      </c>
      <c r="E300" s="21">
        <v>0.11</v>
      </c>
      <c r="F300" s="10" t="s">
        <v>155</v>
      </c>
      <c r="G300" s="21"/>
      <c r="H300" s="10" t="s">
        <v>155</v>
      </c>
      <c r="I300" s="21"/>
      <c r="J300" s="10" t="s">
        <v>155</v>
      </c>
      <c r="K300" s="14">
        <f>(C300+E300+G300+I300)/4</f>
        <v>5.2500000000000005E-2</v>
      </c>
      <c r="L300" s="70">
        <f>(N300/K300)</f>
        <v>3.8095238095238093</v>
      </c>
      <c r="N300" s="80">
        <v>0.2</v>
      </c>
    </row>
    <row r="301" spans="1:14" ht="45.75" thickBot="1" x14ac:dyDescent="0.3">
      <c r="A301" s="24" t="s">
        <v>158</v>
      </c>
      <c r="B301" s="15">
        <v>0.8</v>
      </c>
      <c r="C301" s="21"/>
      <c r="D301" s="15">
        <v>0.8</v>
      </c>
      <c r="E301" s="21"/>
      <c r="F301" s="15">
        <v>0.8</v>
      </c>
      <c r="G301" s="21"/>
      <c r="H301" s="15">
        <v>0.8</v>
      </c>
      <c r="I301" s="21"/>
      <c r="J301" s="15">
        <v>0.8</v>
      </c>
      <c r="K301" s="14">
        <f t="shared" ref="K301:K303" si="69">(C301+E301+G301+I301)/4</f>
        <v>0</v>
      </c>
      <c r="L301" s="70">
        <f t="shared" ref="L301:L303" si="70">(K301/N301)</f>
        <v>0</v>
      </c>
      <c r="N301" s="80">
        <v>1</v>
      </c>
    </row>
    <row r="302" spans="1:14" ht="45.75" thickBot="1" x14ac:dyDescent="0.3">
      <c r="A302" s="24" t="s">
        <v>147</v>
      </c>
      <c r="B302" s="10" t="s">
        <v>156</v>
      </c>
      <c r="C302" s="21"/>
      <c r="D302" s="10" t="s">
        <v>156</v>
      </c>
      <c r="E302" s="21"/>
      <c r="F302" s="10" t="s">
        <v>156</v>
      </c>
      <c r="G302" s="21"/>
      <c r="H302" s="10" t="s">
        <v>156</v>
      </c>
      <c r="I302" s="21"/>
      <c r="J302" s="10" t="s">
        <v>156</v>
      </c>
      <c r="K302" s="14">
        <f t="shared" si="69"/>
        <v>0</v>
      </c>
      <c r="L302" s="70">
        <f t="shared" si="70"/>
        <v>0</v>
      </c>
      <c r="N302" s="80">
        <v>0.8</v>
      </c>
    </row>
    <row r="303" spans="1:14" ht="30.75" thickBot="1" x14ac:dyDescent="0.3">
      <c r="A303" s="26" t="s">
        <v>148</v>
      </c>
      <c r="B303" s="39">
        <v>1</v>
      </c>
      <c r="C303" s="52"/>
      <c r="D303" s="39">
        <v>1</v>
      </c>
      <c r="E303" s="52"/>
      <c r="F303" s="39">
        <v>1</v>
      </c>
      <c r="G303" s="52"/>
      <c r="H303" s="39">
        <v>1</v>
      </c>
      <c r="I303" s="52"/>
      <c r="J303" s="39">
        <v>1</v>
      </c>
      <c r="K303" s="82">
        <f t="shared" si="69"/>
        <v>0</v>
      </c>
      <c r="L303" s="79">
        <f t="shared" si="70"/>
        <v>0</v>
      </c>
      <c r="N303" s="80">
        <v>1</v>
      </c>
    </row>
    <row r="306" spans="1:9" x14ac:dyDescent="0.25">
      <c r="A306" s="88" t="s">
        <v>6</v>
      </c>
      <c r="B306" s="88"/>
      <c r="C306" s="88"/>
      <c r="D306" s="88"/>
      <c r="E306" s="88"/>
      <c r="F306" s="88"/>
      <c r="G306" s="88"/>
      <c r="H306" s="88"/>
      <c r="I306" s="88"/>
    </row>
    <row r="307" spans="1:9" x14ac:dyDescent="0.25">
      <c r="A307" s="5" t="s">
        <v>188</v>
      </c>
      <c r="B307" s="1"/>
      <c r="C307" s="1"/>
      <c r="D307" s="1"/>
      <c r="E307" s="1"/>
      <c r="F307" s="1"/>
      <c r="G307" s="1"/>
      <c r="H307" s="1"/>
      <c r="I307" s="1"/>
    </row>
  </sheetData>
  <mergeCells count="191">
    <mergeCell ref="B179:L179"/>
    <mergeCell ref="B190:L190"/>
    <mergeCell ref="J289:L289"/>
    <mergeCell ref="A289:A290"/>
    <mergeCell ref="B289:C289"/>
    <mergeCell ref="D289:E289"/>
    <mergeCell ref="F289:G289"/>
    <mergeCell ref="H289:I289"/>
    <mergeCell ref="J257:L257"/>
    <mergeCell ref="A273:A274"/>
    <mergeCell ref="B273:C273"/>
    <mergeCell ref="D273:E273"/>
    <mergeCell ref="F273:G273"/>
    <mergeCell ref="H273:I273"/>
    <mergeCell ref="J273:L273"/>
    <mergeCell ref="A257:A258"/>
    <mergeCell ref="B257:C257"/>
    <mergeCell ref="D257:E257"/>
    <mergeCell ref="F257:G257"/>
    <mergeCell ref="H257:I257"/>
    <mergeCell ref="A241:A242"/>
    <mergeCell ref="B241:C241"/>
    <mergeCell ref="D241:E241"/>
    <mergeCell ref="F241:G241"/>
    <mergeCell ref="H241:I241"/>
    <mergeCell ref="J241:L241"/>
    <mergeCell ref="B225:C225"/>
    <mergeCell ref="D225:E225"/>
    <mergeCell ref="F225:G225"/>
    <mergeCell ref="H225:I225"/>
    <mergeCell ref="J225:L225"/>
    <mergeCell ref="J203:L203"/>
    <mergeCell ref="A214:A215"/>
    <mergeCell ref="B214:C214"/>
    <mergeCell ref="D214:E214"/>
    <mergeCell ref="F214:G214"/>
    <mergeCell ref="H214:I214"/>
    <mergeCell ref="J214:L214"/>
    <mergeCell ref="A203:A204"/>
    <mergeCell ref="B203:C203"/>
    <mergeCell ref="D203:E203"/>
    <mergeCell ref="F203:G203"/>
    <mergeCell ref="H203:I203"/>
    <mergeCell ref="J181:L181"/>
    <mergeCell ref="A192:A193"/>
    <mergeCell ref="B192:C192"/>
    <mergeCell ref="D192:E192"/>
    <mergeCell ref="F192:G192"/>
    <mergeCell ref="H192:I192"/>
    <mergeCell ref="J192:L192"/>
    <mergeCell ref="A181:A182"/>
    <mergeCell ref="B181:C181"/>
    <mergeCell ref="D181:E181"/>
    <mergeCell ref="F181:G181"/>
    <mergeCell ref="H181:I181"/>
    <mergeCell ref="A158:L158"/>
    <mergeCell ref="B143:C143"/>
    <mergeCell ref="D143:E143"/>
    <mergeCell ref="F143:G143"/>
    <mergeCell ref="H143:I143"/>
    <mergeCell ref="J143:L143"/>
    <mergeCell ref="B170:C170"/>
    <mergeCell ref="D170:E170"/>
    <mergeCell ref="F170:G170"/>
    <mergeCell ref="H170:I170"/>
    <mergeCell ref="J170:L170"/>
    <mergeCell ref="A159:L159"/>
    <mergeCell ref="A162:A163"/>
    <mergeCell ref="B162:C162"/>
    <mergeCell ref="D162:E162"/>
    <mergeCell ref="F162:G162"/>
    <mergeCell ref="H162:I162"/>
    <mergeCell ref="J162:L162"/>
    <mergeCell ref="A161:L161"/>
    <mergeCell ref="J125:L125"/>
    <mergeCell ref="A125:A126"/>
    <mergeCell ref="B125:C125"/>
    <mergeCell ref="D125:E125"/>
    <mergeCell ref="F125:G125"/>
    <mergeCell ref="H125:I125"/>
    <mergeCell ref="A150:A151"/>
    <mergeCell ref="B150:C150"/>
    <mergeCell ref="D150:E150"/>
    <mergeCell ref="F150:G150"/>
    <mergeCell ref="H150:I150"/>
    <mergeCell ref="J150:L150"/>
    <mergeCell ref="C139:C141"/>
    <mergeCell ref="H139:H141"/>
    <mergeCell ref="I139:I141"/>
    <mergeCell ref="G139:G141"/>
    <mergeCell ref="E139:E141"/>
    <mergeCell ref="D139:D141"/>
    <mergeCell ref="J139:J141"/>
    <mergeCell ref="K139:K141"/>
    <mergeCell ref="F139:F141"/>
    <mergeCell ref="L139:L141"/>
    <mergeCell ref="J95:L95"/>
    <mergeCell ref="A105:A106"/>
    <mergeCell ref="B105:C105"/>
    <mergeCell ref="D105:E105"/>
    <mergeCell ref="F105:G105"/>
    <mergeCell ref="H105:I105"/>
    <mergeCell ref="J105:L105"/>
    <mergeCell ref="B95:C95"/>
    <mergeCell ref="D95:E95"/>
    <mergeCell ref="F95:G95"/>
    <mergeCell ref="H95:I95"/>
    <mergeCell ref="J116:L116"/>
    <mergeCell ref="A121:A122"/>
    <mergeCell ref="B121:C121"/>
    <mergeCell ref="D121:E121"/>
    <mergeCell ref="F121:G121"/>
    <mergeCell ref="H121:I121"/>
    <mergeCell ref="J121:L121"/>
    <mergeCell ref="A116:A117"/>
    <mergeCell ref="B116:C116"/>
    <mergeCell ref="D116:E116"/>
    <mergeCell ref="F116:G116"/>
    <mergeCell ref="H116:I116"/>
    <mergeCell ref="A3:L4"/>
    <mergeCell ref="B137:C137"/>
    <mergeCell ref="D137:E137"/>
    <mergeCell ref="F137:G137"/>
    <mergeCell ref="H137:I137"/>
    <mergeCell ref="B24:B25"/>
    <mergeCell ref="B36:L36"/>
    <mergeCell ref="B69:L69"/>
    <mergeCell ref="A42:L42"/>
    <mergeCell ref="B6:C6"/>
    <mergeCell ref="D6:E6"/>
    <mergeCell ref="F6:G6"/>
    <mergeCell ref="H6:I6"/>
    <mergeCell ref="B43:C43"/>
    <mergeCell ref="D43:E43"/>
    <mergeCell ref="F43:G43"/>
    <mergeCell ref="J24:J25"/>
    <mergeCell ref="A86:A87"/>
    <mergeCell ref="B86:C86"/>
    <mergeCell ref="D86:E86"/>
    <mergeCell ref="F86:G86"/>
    <mergeCell ref="H86:I86"/>
    <mergeCell ref="J86:L86"/>
    <mergeCell ref="H43:I43"/>
    <mergeCell ref="B76:C76"/>
    <mergeCell ref="H71:I71"/>
    <mergeCell ref="B133:C133"/>
    <mergeCell ref="A43:A44"/>
    <mergeCell ref="D133:E133"/>
    <mergeCell ref="F133:G133"/>
    <mergeCell ref="H133:I133"/>
    <mergeCell ref="B71:C71"/>
    <mergeCell ref="D71:E71"/>
    <mergeCell ref="F71:G71"/>
    <mergeCell ref="D76:E76"/>
    <mergeCell ref="F76:G76"/>
    <mergeCell ref="H76:I76"/>
    <mergeCell ref="H91:I91"/>
    <mergeCell ref="F91:G91"/>
    <mergeCell ref="A80:A81"/>
    <mergeCell ref="B80:C80"/>
    <mergeCell ref="D80:E80"/>
    <mergeCell ref="F80:G80"/>
    <mergeCell ref="H80:I80"/>
    <mergeCell ref="J80:L80"/>
    <mergeCell ref="B91:C91"/>
    <mergeCell ref="D91:E91"/>
    <mergeCell ref="J91:L91"/>
    <mergeCell ref="F24:F25"/>
    <mergeCell ref="D24:D25"/>
    <mergeCell ref="L24:L25"/>
    <mergeCell ref="A306:I306"/>
    <mergeCell ref="B139:B141"/>
    <mergeCell ref="A6:A7"/>
    <mergeCell ref="J137:L137"/>
    <mergeCell ref="J133:L133"/>
    <mergeCell ref="A137:A138"/>
    <mergeCell ref="A133:A134"/>
    <mergeCell ref="J6:L6"/>
    <mergeCell ref="A37:C37"/>
    <mergeCell ref="J71:L71"/>
    <mergeCell ref="J43:L43"/>
    <mergeCell ref="A71:A72"/>
    <mergeCell ref="A38:A39"/>
    <mergeCell ref="B38:C38"/>
    <mergeCell ref="D38:E38"/>
    <mergeCell ref="F38:G38"/>
    <mergeCell ref="H38:I38"/>
    <mergeCell ref="J38:L38"/>
    <mergeCell ref="A76:A77"/>
    <mergeCell ref="H24:H25"/>
    <mergeCell ref="J76:L76"/>
  </mergeCells>
  <phoneticPr fontId="19" type="noConversion"/>
  <printOptions horizontalCentered="1"/>
  <pageMargins left="0.25" right="0.25" top="0.17" bottom="0.17" header="0.17" footer="0.17"/>
  <pageSetup paperSize="9" scale="48" fitToHeight="0" orientation="portrait" r:id="rId1"/>
  <headerFooter>
    <oddFooter>&amp;RPágina &amp;P/&amp;N</oddFooter>
  </headerFooter>
  <rowBreaks count="4" manualBreakCount="4">
    <brk id="69" max="11" man="1"/>
    <brk id="156" max="11" man="1"/>
    <brk id="240" max="11" man="1"/>
    <brk id="288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Ana Cláudia da Silva Moraes</cp:lastModifiedBy>
  <cp:revision/>
  <cp:lastPrinted>2026-04-28T21:16:44Z</cp:lastPrinted>
  <dcterms:created xsi:type="dcterms:W3CDTF">2020-12-14T19:05:34Z</dcterms:created>
  <dcterms:modified xsi:type="dcterms:W3CDTF">2026-05-18T19:33:02Z</dcterms:modified>
  <cp:category/>
  <cp:contentStatus/>
</cp:coreProperties>
</file>