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5-HMJCF\Site\Conteudo Acesso à Informação\1. Atividades e Resultados - Planilha de Produção\Relatório de Atividades Hospitalar\2026\"/>
    </mc:Choice>
  </mc:AlternateContent>
  <xr:revisionPtr revIDLastSave="0" documentId="13_ncr:1_{A4917475-C27B-4AC0-B894-8BFDD1EA4BC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Resultados'!$A$1:$N$304</definedName>
    <definedName name="_xlnm.Print_Titles" localSheetId="0">'Atividades e Resultados'!$1:$3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3" i="2" l="1"/>
  <c r="M179" i="2"/>
  <c r="L179" i="2"/>
  <c r="L127" i="2" l="1"/>
  <c r="L128" i="2"/>
  <c r="L129" i="2"/>
  <c r="L130" i="2"/>
  <c r="L126" i="2"/>
  <c r="M77" i="2"/>
  <c r="K67" i="2"/>
  <c r="J67" i="2"/>
  <c r="I67" i="2"/>
  <c r="H67" i="2"/>
  <c r="L45" i="2"/>
  <c r="L44" i="2"/>
  <c r="K34" i="2" l="1"/>
  <c r="L33" i="2"/>
  <c r="J34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287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71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55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39" i="2"/>
  <c r="N223" i="2"/>
  <c r="M224" i="2"/>
  <c r="N224" i="2" s="1"/>
  <c r="M225" i="2"/>
  <c r="M226" i="2"/>
  <c r="M227" i="2"/>
  <c r="M228" i="2"/>
  <c r="M229" i="2"/>
  <c r="M230" i="2"/>
  <c r="M231" i="2"/>
  <c r="M232" i="2"/>
  <c r="M233" i="2"/>
  <c r="M234" i="2"/>
  <c r="M235" i="2"/>
  <c r="M217" i="2"/>
  <c r="L217" i="2"/>
  <c r="M219" i="2"/>
  <c r="M218" i="2"/>
  <c r="M216" i="2"/>
  <c r="L216" i="2"/>
  <c r="M215" i="2"/>
  <c r="L215" i="2"/>
  <c r="M214" i="2"/>
  <c r="L214" i="2"/>
  <c r="M213" i="2"/>
  <c r="L213" i="2"/>
  <c r="M212" i="2"/>
  <c r="L212" i="2"/>
  <c r="M208" i="2"/>
  <c r="M207" i="2"/>
  <c r="M206" i="2"/>
  <c r="L206" i="2"/>
  <c r="M205" i="2"/>
  <c r="L205" i="2"/>
  <c r="M204" i="2"/>
  <c r="L204" i="2"/>
  <c r="M203" i="2"/>
  <c r="L203" i="2"/>
  <c r="M202" i="2"/>
  <c r="L202" i="2"/>
  <c r="M201" i="2"/>
  <c r="L201" i="2"/>
  <c r="M195" i="2"/>
  <c r="L195" i="2"/>
  <c r="L190" i="2"/>
  <c r="M196" i="2"/>
  <c r="M194" i="2"/>
  <c r="L194" i="2"/>
  <c r="M193" i="2"/>
  <c r="L193" i="2"/>
  <c r="M192" i="2"/>
  <c r="L192" i="2"/>
  <c r="M191" i="2"/>
  <c r="L191" i="2"/>
  <c r="M190" i="2"/>
  <c r="M185" i="2"/>
  <c r="M184" i="2"/>
  <c r="M183" i="2"/>
  <c r="L183" i="2"/>
  <c r="M182" i="2"/>
  <c r="L182" i="2"/>
  <c r="M181" i="2"/>
  <c r="L181" i="2"/>
  <c r="M180" i="2"/>
  <c r="L180" i="2"/>
  <c r="L169" i="2"/>
  <c r="M169" i="2"/>
  <c r="L170" i="2"/>
  <c r="M170" i="2"/>
  <c r="L171" i="2"/>
  <c r="M171" i="2"/>
  <c r="L172" i="2"/>
  <c r="M172" i="2"/>
  <c r="M173" i="2"/>
  <c r="M174" i="2"/>
  <c r="M168" i="2"/>
  <c r="L168" i="2"/>
  <c r="M161" i="2"/>
  <c r="M162" i="2"/>
  <c r="M163" i="2"/>
  <c r="M164" i="2"/>
  <c r="M160" i="2"/>
  <c r="M153" i="2"/>
  <c r="M154" i="2"/>
  <c r="M155" i="2"/>
  <c r="M152" i="2"/>
  <c r="M146" i="2"/>
  <c r="M147" i="2"/>
  <c r="M145" i="2"/>
  <c r="M144" i="2"/>
  <c r="M138" i="2"/>
  <c r="M134" i="2"/>
  <c r="M127" i="2"/>
  <c r="M128" i="2"/>
  <c r="M129" i="2"/>
  <c r="M130" i="2"/>
  <c r="M126" i="2"/>
  <c r="M122" i="2"/>
  <c r="M118" i="2"/>
  <c r="M117" i="2"/>
  <c r="M107" i="2"/>
  <c r="M108" i="2"/>
  <c r="M109" i="2"/>
  <c r="M110" i="2"/>
  <c r="M111" i="2"/>
  <c r="M112" i="2"/>
  <c r="M113" i="2"/>
  <c r="M106" i="2"/>
  <c r="M97" i="2"/>
  <c r="M98" i="2"/>
  <c r="M99" i="2"/>
  <c r="M100" i="2"/>
  <c r="M101" i="2"/>
  <c r="M102" i="2"/>
  <c r="M96" i="2"/>
  <c r="M92" i="2"/>
  <c r="M88" i="2"/>
  <c r="M87" i="2"/>
  <c r="M82" i="2"/>
  <c r="M83" i="2"/>
  <c r="M81" i="2"/>
  <c r="M73" i="2"/>
  <c r="M72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44" i="2"/>
  <c r="M40" i="2"/>
  <c r="M39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7" i="2"/>
  <c r="L161" i="2"/>
  <c r="L162" i="2"/>
  <c r="L163" i="2"/>
  <c r="L164" i="2"/>
  <c r="L160" i="2"/>
  <c r="L155" i="2"/>
  <c r="L153" i="2"/>
  <c r="L152" i="2"/>
  <c r="L151" i="2"/>
  <c r="L147" i="2"/>
  <c r="L146" i="2"/>
  <c r="L144" i="2"/>
  <c r="L138" i="2"/>
  <c r="L134" i="2"/>
  <c r="L122" i="2"/>
  <c r="L118" i="2"/>
  <c r="L117" i="2"/>
  <c r="L102" i="2"/>
  <c r="L101" i="2"/>
  <c r="L100" i="2"/>
  <c r="L99" i="2"/>
  <c r="L98" i="2"/>
  <c r="L97" i="2"/>
  <c r="L96" i="2"/>
  <c r="L92" i="2"/>
  <c r="L88" i="2"/>
  <c r="L87" i="2"/>
  <c r="L82" i="2"/>
  <c r="L83" i="2"/>
  <c r="L81" i="2"/>
  <c r="L77" i="2"/>
  <c r="L73" i="2"/>
  <c r="L72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40" i="2"/>
  <c r="L39" i="2"/>
  <c r="L26" i="2"/>
  <c r="L27" i="2"/>
  <c r="L28" i="2"/>
  <c r="L29" i="2"/>
  <c r="L30" i="2"/>
  <c r="L31" i="2"/>
  <c r="L32" i="2"/>
  <c r="L25" i="2"/>
  <c r="L23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8" i="2"/>
  <c r="L7" i="2"/>
  <c r="N206" i="2" l="1"/>
  <c r="N205" i="2"/>
  <c r="N204" i="2"/>
  <c r="N203" i="2"/>
  <c r="N179" i="2"/>
  <c r="N138" i="2" l="1"/>
  <c r="N146" i="2" l="1"/>
  <c r="N299" i="2" l="1"/>
  <c r="N298" i="2"/>
  <c r="N297" i="2"/>
  <c r="N296" i="2"/>
  <c r="N295" i="2"/>
  <c r="N294" i="2"/>
  <c r="N293" i="2"/>
  <c r="N292" i="2"/>
  <c r="N291" i="2"/>
  <c r="N290" i="2"/>
  <c r="N289" i="2"/>
  <c r="N288" i="2"/>
  <c r="N287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2" i="2" l="1"/>
  <c r="N231" i="2"/>
  <c r="N230" i="2"/>
  <c r="N225" i="2"/>
  <c r="N226" i="2"/>
  <c r="N233" i="2"/>
  <c r="N234" i="2"/>
  <c r="N235" i="2"/>
  <c r="N229" i="2"/>
  <c r="N228" i="2"/>
  <c r="N227" i="2"/>
  <c r="N201" i="2"/>
  <c r="N195" i="2"/>
  <c r="M197" i="2"/>
  <c r="N190" i="2"/>
  <c r="N168" i="2"/>
  <c r="N193" i="2" l="1"/>
  <c r="N194" i="2"/>
  <c r="N192" i="2"/>
  <c r="N160" i="2"/>
  <c r="N217" i="2"/>
  <c r="N216" i="2"/>
  <c r="N215" i="2"/>
  <c r="N214" i="2"/>
  <c r="N212" i="2"/>
  <c r="N183" i="2"/>
  <c r="N182" i="2"/>
  <c r="N180" i="2"/>
  <c r="N171" i="2"/>
  <c r="N169" i="2" l="1"/>
  <c r="N152" i="2" l="1"/>
  <c r="N155" i="2" l="1"/>
  <c r="N153" i="2"/>
  <c r="N145" i="2"/>
  <c r="N147" i="2"/>
  <c r="N144" i="2"/>
  <c r="B67" i="2"/>
  <c r="N118" i="2"/>
  <c r="N117" i="2"/>
  <c r="N107" i="2"/>
  <c r="N108" i="2"/>
  <c r="N109" i="2"/>
  <c r="N110" i="2"/>
  <c r="N111" i="2"/>
  <c r="N112" i="2"/>
  <c r="N113" i="2"/>
  <c r="N98" i="2"/>
  <c r="N99" i="2"/>
  <c r="N100" i="2"/>
  <c r="N101" i="2"/>
  <c r="N102" i="2"/>
  <c r="N97" i="2"/>
  <c r="N7" i="2" l="1"/>
  <c r="N77" i="2"/>
  <c r="N40" i="2"/>
  <c r="N72" i="2"/>
  <c r="N83" i="2"/>
  <c r="N92" i="2"/>
  <c r="N81" i="2"/>
  <c r="N39" i="2"/>
  <c r="N82" i="2"/>
  <c r="N88" i="2"/>
  <c r="N96" i="2"/>
  <c r="N172" i="2" l="1"/>
  <c r="N127" i="2" l="1"/>
  <c r="N128" i="2"/>
  <c r="N129" i="2"/>
  <c r="N130" i="2"/>
  <c r="N126" i="2"/>
  <c r="N87" i="2"/>
  <c r="N161" i="2" l="1"/>
  <c r="N164" i="2"/>
  <c r="N162" i="2"/>
  <c r="N163" i="2"/>
  <c r="N106" i="2"/>
  <c r="N122" i="2"/>
  <c r="N44" i="2" l="1"/>
  <c r="N23" i="2"/>
  <c r="N25" i="2"/>
  <c r="N134" i="2"/>
  <c r="C34" i="2" l="1"/>
  <c r="N14" i="2" l="1"/>
  <c r="N8" i="2" l="1"/>
  <c r="N15" i="2" l="1"/>
  <c r="B34" i="2"/>
  <c r="N66" i="2" l="1"/>
  <c r="N51" i="2" l="1"/>
  <c r="F67" i="2"/>
  <c r="D67" i="2"/>
  <c r="L67" i="2" s="1"/>
  <c r="N45" i="2"/>
  <c r="N46" i="2"/>
  <c r="N47" i="2"/>
  <c r="N48" i="2"/>
  <c r="N49" i="2"/>
  <c r="N50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G67" i="2"/>
  <c r="E67" i="2"/>
  <c r="C67" i="2"/>
  <c r="M67" i="2" l="1"/>
  <c r="N67" i="2"/>
  <c r="N12" i="2"/>
  <c r="N22" i="2"/>
  <c r="N31" i="2"/>
  <c r="N17" i="2" l="1"/>
  <c r="N32" i="2"/>
  <c r="N19" i="2"/>
  <c r="N30" i="2"/>
  <c r="N18" i="2"/>
  <c r="N11" i="2"/>
  <c r="N10" i="2"/>
  <c r="N21" i="2"/>
  <c r="N9" i="2"/>
  <c r="N33" i="2"/>
  <c r="N20" i="2"/>
  <c r="N29" i="2"/>
  <c r="N16" i="2"/>
  <c r="N28" i="2"/>
  <c r="N27" i="2"/>
  <c r="N26" i="2"/>
  <c r="N13" i="2"/>
  <c r="H34" i="2"/>
  <c r="F34" i="2"/>
  <c r="D34" i="2"/>
  <c r="L34" i="2" s="1"/>
  <c r="G34" i="2"/>
  <c r="I34" i="2" l="1"/>
  <c r="E34" i="2" l="1"/>
  <c r="M34" i="2" s="1"/>
  <c r="N34" i="2" l="1"/>
  <c r="N7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Marina Faria Carvalho</author>
    <author/>
  </authors>
  <commentList>
    <comment ref="A88" authorId="0" shapeId="0" xr:uid="{C95924EC-D820-463D-82A7-8B97389C8877}">
      <text>
        <r>
          <rPr>
            <sz val="18"/>
            <color indexed="81"/>
            <rFont val="Segoe UI"/>
            <family val="2"/>
          </rPr>
          <t>SOMAR ELETIVAS DO CC
ELETIVAS DO CO
PEQUENAS CIRURGIAS DA ADRIANA com vasec
CC + TUDO QUE DEU BAIXA DO CO E AMB NO SAMS</t>
        </r>
      </text>
    </comment>
    <comment ref="A96" authorId="0" shapeId="0" xr:uid="{A7905C3A-6385-4C3D-BCF0-B54B9E5B2EF2}">
      <text>
        <r>
          <rPr>
            <b/>
            <sz val="9"/>
            <color indexed="81"/>
            <rFont val="Segoe UI"/>
            <family val="2"/>
          </rPr>
          <t>Marina Faria Carvalho: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4"/>
            <color indexed="81"/>
            <rFont val="Segoe UI"/>
            <family val="2"/>
          </rPr>
          <t>UCINCO 
PS INF OBS
PED CLINICA
BOX PED</t>
        </r>
      </text>
    </comment>
    <comment ref="A97" authorId="0" shapeId="0" xr:uid="{E4814EE2-1FCE-49DC-BADE-1BCF3401569A}">
      <text>
        <r>
          <rPr>
            <sz val="16"/>
            <color indexed="81"/>
            <rFont val="Segoe UI"/>
            <family val="2"/>
          </rPr>
          <t xml:space="preserve">  CLIN 3, CLIN 4
cir amb, cir cont, trauma, ps verde</t>
        </r>
      </text>
    </comment>
    <comment ref="A98" authorId="0" shapeId="0" xr:uid="{E948BDC4-36A7-4106-9158-6B5499C34714}">
      <text>
        <r>
          <rPr>
            <b/>
            <sz val="14"/>
            <color indexed="81"/>
            <rFont val="Segoe UI"/>
            <family val="2"/>
          </rPr>
          <t xml:space="preserve">    PPP, PP, aloj, Clínica obs</t>
        </r>
      </text>
    </comment>
    <comment ref="A99" authorId="0" shapeId="0" xr:uid="{C1E2A239-C851-4F5D-B37D-93CF2EE0803D}">
      <text>
        <r>
          <rPr>
            <sz val="16"/>
            <color indexed="81"/>
            <rFont val="Segoe UI"/>
            <family val="2"/>
          </rPr>
          <t xml:space="preserve">Clínica 1 + Clin2+ Box + Retaguarda +
</t>
        </r>
      </text>
    </comment>
    <comment ref="A100" authorId="0" shapeId="0" xr:uid="{BC3DE983-1A22-4BE9-B676-E1FC512AB2B1}">
      <text>
        <r>
          <rPr>
            <sz val="14"/>
            <color indexed="81"/>
            <rFont val="Segoe UI"/>
            <family val="2"/>
          </rPr>
          <t>UTI I
UTI II
UTI III (UCP E UCI)</t>
        </r>
      </text>
    </comment>
    <comment ref="A126" authorId="1" shapeId="0" xr:uid="{84E770D7-2632-4C53-BDDD-B39D6E32EC78}">
      <text>
        <r>
          <rPr>
            <sz val="14"/>
            <color rgb="FF000000"/>
            <rFont val="Calibri"/>
            <family val="2"/>
            <charset val="1"/>
          </rPr>
          <t xml:space="preserve">
    óbitos menor de 24h/saídas</t>
        </r>
      </text>
    </comment>
    <comment ref="A127" authorId="0" shapeId="0" xr:uid="{143A1E4F-6B01-463E-A36B-937474FC9543}">
      <text>
        <r>
          <rPr>
            <sz val="12"/>
            <color indexed="81"/>
            <rFont val="Segoe UI"/>
            <family val="2"/>
          </rPr>
          <t xml:space="preserve">
óbitos após 24h de internação/saidas</t>
        </r>
      </text>
    </comment>
    <comment ref="A128" authorId="1" shapeId="0" xr:uid="{71913229-9B35-4530-89B1-DF1B042E9FBB}">
      <text>
        <r>
          <rPr>
            <sz val="11"/>
            <color rgb="FF000000"/>
            <rFont val="Calibri"/>
            <family val="2"/>
            <charset val="1"/>
          </rPr>
          <t xml:space="preserve">
Comentário:
</t>
        </r>
        <r>
          <rPr>
            <sz val="16"/>
            <color rgb="FF000000"/>
            <rFont val="Calibri"/>
            <family val="2"/>
          </rPr>
          <t xml:space="preserve">    até 7 dias</t>
        </r>
      </text>
    </comment>
    <comment ref="A129" authorId="1" shapeId="0" xr:uid="{65650F3E-CC21-4BE0-96B3-5AB576DE7895}">
      <text>
        <r>
          <rPr>
            <b/>
            <sz val="9"/>
            <color rgb="FF000000"/>
            <rFont val="Segoe UI"/>
            <family val="2"/>
            <charset val="1"/>
          </rPr>
          <t xml:space="preserve">Marina Faria Carvalho:
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11"/>
            <color rgb="FF000000"/>
            <rFont val="Segoe UI"/>
            <family val="2"/>
            <charset val="1"/>
          </rPr>
          <t>n° de óbitos/nascidos vivos</t>
        </r>
      </text>
    </comment>
    <comment ref="A144" authorId="0" shapeId="0" xr:uid="{733F6C8C-6C93-4C73-9869-1A2B0D103F79}">
      <text>
        <r>
          <rPr>
            <b/>
            <sz val="9"/>
            <color indexed="81"/>
            <rFont val="Segoe UI"/>
            <family val="2"/>
          </rPr>
          <t>Marina Faria Carvalho: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4"/>
            <color indexed="81"/>
            <rFont val="Segoe UI"/>
            <family val="2"/>
          </rPr>
          <t>UCINCO 
PS INF OBS
PED CLINICA
BOX PED</t>
        </r>
      </text>
    </comment>
  </commentList>
</comments>
</file>

<file path=xl/sharedStrings.xml><?xml version="1.0" encoding="utf-8"?>
<sst xmlns="http://schemas.openxmlformats.org/spreadsheetml/2006/main" count="1406" uniqueCount="190">
  <si>
    <t>Fevereiro</t>
  </si>
  <si>
    <t>Março</t>
  </si>
  <si>
    <t>Abril</t>
  </si>
  <si>
    <t>Total</t>
  </si>
  <si>
    <t>Real.</t>
  </si>
  <si>
    <t>%</t>
  </si>
  <si>
    <t>Fonte: Serviço de Arquivo Médico e Estatística (SAME) - Hospital Municipal Dr. José de Carvalho Florence</t>
  </si>
  <si>
    <t>Disponibilizado</t>
  </si>
  <si>
    <t>ANEXO AMBULATORIAL - CONSULTAS</t>
  </si>
  <si>
    <t>GASTROCLÍNICA</t>
  </si>
  <si>
    <t>MASTOLOGIA</t>
  </si>
  <si>
    <t>NEUROLOGIA</t>
  </si>
  <si>
    <t>NEUROLOGIA INFANTIL</t>
  </si>
  <si>
    <t>VASCULAR CONSULTA ESPECIALIZADAS</t>
  </si>
  <si>
    <t>ENDOCRINO ADULTO</t>
  </si>
  <si>
    <t>ENDOCRINO INFANTIL</t>
  </si>
  <si>
    <t>PROCTOLOGIA</t>
  </si>
  <si>
    <t>TOXINA BOTULÍNICA</t>
  </si>
  <si>
    <t>ODONTO ESPECIAL</t>
  </si>
  <si>
    <t>AVALIAÇÃO GINECOLÓGICA - DIU</t>
  </si>
  <si>
    <t>BUCO-MAXILO FACIAL</t>
  </si>
  <si>
    <t>CABEÇA E PESCOÇO</t>
  </si>
  <si>
    <t>CIRURGIA GERAL</t>
  </si>
  <si>
    <t>GINECOLOGIA</t>
  </si>
  <si>
    <t>OTORRINOLARINGOLOGIA</t>
  </si>
  <si>
    <t>PEDIATRIA</t>
  </si>
  <si>
    <t>PLÁSTICA GERAL</t>
  </si>
  <si>
    <t>PLÁSTICA DE MAMA</t>
  </si>
  <si>
    <t>TORÁCICA</t>
  </si>
  <si>
    <t>UROLOGIA</t>
  </si>
  <si>
    <t>VASCULAR AVALIAÇÃO CIRÚRGICA</t>
  </si>
  <si>
    <t>VASECTOMIA</t>
  </si>
  <si>
    <t>Meta: Vaga Disponibilizada</t>
  </si>
  <si>
    <t>ANEXO AMBULATORIAL - EXAMES COMPLEMENTARES</t>
  </si>
  <si>
    <t>MAMOGRAFIA</t>
  </si>
  <si>
    <t>PROCEDIMENTO COM FINALIDADE DIAGNÓSTICA POR ULTRASSONOGRAFIA</t>
  </si>
  <si>
    <t>PROCEDIMENTO COM FINALIDADE DIAGNÓSTICA POR TOMOGRAFIA</t>
  </si>
  <si>
    <t>ESOFAGOGASTRODUODENOSCOPIA DIAGNÓSTICA</t>
  </si>
  <si>
    <t>ESOFAGOGASTRODUODENOSCOPIA TERAPÊUTICA</t>
  </si>
  <si>
    <t>COLONOSCOPIA</t>
  </si>
  <si>
    <t>COLPOSCOPIA</t>
  </si>
  <si>
    <t>ECOCARDIOGRAFIA TRANSTORÁCICA (ADULTO)</t>
  </si>
  <si>
    <t>ECOCARDIOGRAFIA TRANSTORÁCICA (INFANTIL)</t>
  </si>
  <si>
    <t>ECOCARDIOGRAFIA FETAL</t>
  </si>
  <si>
    <t>ELETROENCEFALOGRAMA</t>
  </si>
  <si>
    <t>MONITORAMENTO PELO SISTEMA HOLTER 24 HRS (3 CANAIS)</t>
  </si>
  <si>
    <t>TESTE ERGOMÉTRICO / ESFORÇO</t>
  </si>
  <si>
    <t>BRONCOSCOPIA (BRONCOFIBROSCOPIA)</t>
  </si>
  <si>
    <t>ELETRONEUROMIOGRAFIA</t>
  </si>
  <si>
    <t>LARINGOSCOPIA</t>
  </si>
  <si>
    <t>LARINGOSCOPIA COM BIÓPSIA</t>
  </si>
  <si>
    <t>CISTOSCOPIA</t>
  </si>
  <si>
    <t>ANEXO HOSPITALAR - CIRURGIAS</t>
  </si>
  <si>
    <t>Tratamento Cirúrgico Eletivo</t>
  </si>
  <si>
    <t>AIH</t>
  </si>
  <si>
    <t>APAC</t>
  </si>
  <si>
    <t>ANEXO HOSPITALAR - QUALIDADE DE ALTA HOSPITALAR</t>
  </si>
  <si>
    <t>ANEXO HOSPITALAR - PERCENTUAL DE REGISTRO HOSPITALAR</t>
  </si>
  <si>
    <t>JANEIRO</t>
  </si>
  <si>
    <t>FEVEREIRO</t>
  </si>
  <si>
    <t>MARÇO</t>
  </si>
  <si>
    <t>ABRIL</t>
  </si>
  <si>
    <t>PROCEDIMENTO COM FINALIDADE DIAGNÓSTICA POR TESTE RÁPIDO</t>
  </si>
  <si>
    <t xml:space="preserve">Trocas realizadas em acordo com a secretaria de saúde:
- Punção Aspirativa de Mama por Agulha Fina: oferta de 25 vagas para Punção Aspirativa de Mama por Agulha Grossa.
- Troca da oferta de 10 vagas de Manometria pela oferta de 10 vagas de BERA.  </t>
  </si>
  <si>
    <t>ORTOPEDIA AVALIAÇÃO CIRÚRGICA *</t>
  </si>
  <si>
    <t>PUNÇÃO ASPIRATIVA DE MAMA POR AGULHA FINA *</t>
  </si>
  <si>
    <t>PUNÇÃO ASPIRATIVA DE MAMA POR AGULHA GROSSA *</t>
  </si>
  <si>
    <t>POTENCIAL EVOCADO AUDITIVO - BERA *</t>
  </si>
  <si>
    <t>MANOMETRIA *</t>
  </si>
  <si>
    <t>ORTOPEDIA CONSULTAS ESPECIALIZADAS *</t>
  </si>
  <si>
    <t>* OBSERVAÇÃO</t>
  </si>
  <si>
    <t>NEUROCIRURGIA ADULTO</t>
  </si>
  <si>
    <t>NEUROCIRURGIA INFANTIL</t>
  </si>
  <si>
    <t>HOSPITAL MUNICIPAL DR. JOSÉ DE CARVALHO FLORENCE - 2026</t>
  </si>
  <si>
    <t>INTERNAÇÕES</t>
  </si>
  <si>
    <t xml:space="preserve">TRATAMENTO CLÍNICO </t>
  </si>
  <si>
    <t>TRATAMENTO CIRÚRGICO ELETIVO</t>
  </si>
  <si>
    <t>TRATAMENTO OBSTÉTRICO</t>
  </si>
  <si>
    <t>PRODUÇÕES</t>
  </si>
  <si>
    <t>TRATAMENTO CIRÚRGICO URGÊNCIA</t>
  </si>
  <si>
    <t xml:space="preserve">TRATAMENTO CIRÚRGICO ELETIVA </t>
  </si>
  <si>
    <t>Meta</t>
  </si>
  <si>
    <t>PHD - PROGRAMA HOSPITALAR DOMICILIAR</t>
  </si>
  <si>
    <t>INDICADORES QUALITATIVOS</t>
  </si>
  <si>
    <t>PACIENTES</t>
  </si>
  <si>
    <t>TAXA DE OCUPAÇÃO DE LEITOS FIXOS</t>
  </si>
  <si>
    <t>CIRÚRGICA</t>
  </si>
  <si>
    <t>OBSTETRÍCIA</t>
  </si>
  <si>
    <t>CLÍNICA MÉDICA</t>
  </si>
  <si>
    <t>UTI ADULTO</t>
  </si>
  <si>
    <t>UTI PEDIÁTRICA</t>
  </si>
  <si>
    <t>UTI NEONATAL</t>
  </si>
  <si>
    <t>MÉDIA DE PERMANÊNCIA</t>
  </si>
  <si>
    <t>CIRURGIA ELETIVA</t>
  </si>
  <si>
    <t>PRONTO SOCORRO ADULTO E BOX</t>
  </si>
  <si>
    <t>CLÍNICA MÉDICA (Enfermaria)</t>
  </si>
  <si>
    <t>TAXA DE SUSPENSÃO CIRURGIAS</t>
  </si>
  <si>
    <t>TAXA DE SUSPENSÃO DE CIRURGIAS EM PACIENTES INTERNADOS (MOTIVO PACIENTE)</t>
  </si>
  <si>
    <t>TAXA DE SUSPENSÃO DE CIRURGIAS EM PACIENTES INTERNADOS (MOTIVO EXTRA PACIENTE)</t>
  </si>
  <si>
    <t>TAXA CESÁREA</t>
  </si>
  <si>
    <t>TAXA DE CESÁREAS PRIMÍPARA</t>
  </si>
  <si>
    <t>TAXAS DE MORTALIDADE</t>
  </si>
  <si>
    <t>ÍNDICE DE MORTALIDADE NÃO INSTITUCIONAL</t>
  </si>
  <si>
    <t>TAXA DE MORTALIDADE INSTITUCIONAL</t>
  </si>
  <si>
    <t>TAXA DE MORTALIDADE CIRÚRGICA</t>
  </si>
  <si>
    <t>MORTALIDADE MATERNA</t>
  </si>
  <si>
    <t>TAXA DE MORTALIDADE POR IAM</t>
  </si>
  <si>
    <t>UNIDADES DE INTERNAÇÃO</t>
  </si>
  <si>
    <t>OUVIDORIA</t>
  </si>
  <si>
    <t>ATENDIMENTOS</t>
  </si>
  <si>
    <t>DEVOLUTIVA DA OUVIDORIA</t>
  </si>
  <si>
    <t>SUGESTÃO, INFORMAÇÃO OU ELOGIO</t>
  </si>
  <si>
    <t>QUEIXA ENVIADA A DIREÇÃO E QUEIXA RESOLVIDA NO SAU</t>
  </si>
  <si>
    <t>DENÚNCIA</t>
  </si>
  <si>
    <t>OSTEOSSINTESE DE FRATURA DE FÊMUR EM PESSOAS DE MAIS DE 60 ANOS EM ATÉ 3 DIAS/MÉDIA</t>
  </si>
  <si>
    <t>INCIDÊNCIA DE QUEDA DE PACIENTES - META ≤2</t>
  </si>
  <si>
    <t>LESÃO POR PRESSÃO - META ≤5</t>
  </si>
  <si>
    <t>TAXA DE ACOLHIMENTO COM CLASSIFICAÇÃO DE RISCO NO PRONTO SOCORRO ADULTO</t>
  </si>
  <si>
    <t>TAXA DE ADESÃO AO PROTOCOLO DE CIRÚRGIA SEGURA - META ≥90 %</t>
  </si>
  <si>
    <t>UNIDADES BÁSICAS DE SAÚDE - MICRORREGIÃO LESTE - 2026</t>
  </si>
  <si>
    <t>COMPOSIÇÃO DE EQUIPE</t>
  </si>
  <si>
    <t>UBS NOVO HORIZONTE</t>
  </si>
  <si>
    <t>UBS EUGÊNIO DE MELO</t>
  </si>
  <si>
    <t>UBS VISTA VERDE</t>
  </si>
  <si>
    <t>UBS VILA TESOURO</t>
  </si>
  <si>
    <t>UBS VILA INDUSTRIAL E TATETUBA</t>
  </si>
  <si>
    <t>PRODUÇÃO</t>
  </si>
  <si>
    <t>Dentista</t>
  </si>
  <si>
    <t>Enfermeiro</t>
  </si>
  <si>
    <t>Assistente Social</t>
  </si>
  <si>
    <t>Nutricionista</t>
  </si>
  <si>
    <t>Médico de Saúde da Família</t>
  </si>
  <si>
    <t>Agente Comunitário de Saúde - Visitas</t>
  </si>
  <si>
    <t>Médico Clínico</t>
  </si>
  <si>
    <t>Médico Ginecologista</t>
  </si>
  <si>
    <t>Médico Pediatra</t>
  </si>
  <si>
    <t>INDICADORES</t>
  </si>
  <si>
    <t>Proporção gestantes com pelo menos 6 consultas de Pré-Natal realizadas, sendo a primeira até a 12 semana de gestação</t>
  </si>
  <si>
    <t>Proporção de gestantes com realização de exames para sífilis e HIV</t>
  </si>
  <si>
    <t>Proporção de gestante com atendimento odontológico realizado</t>
  </si>
  <si>
    <t>Cobertura de citopatológico de colo útero</t>
  </si>
  <si>
    <t>Cobertura vacinal de pólio inativada e pentavalente</t>
  </si>
  <si>
    <t>Proporção de pessoas com hipertensão, com consulta e pressão aferida no semestre</t>
  </si>
  <si>
    <t>Proporção de pessoas com diabetes, com consulta e hemoglobina glicada solicitada no semestre</t>
  </si>
  <si>
    <t>Acesso à primeira consulta odontológica programática</t>
  </si>
  <si>
    <t>Proporção de internações por doenças preveníveis na Atenção Básica</t>
  </si>
  <si>
    <t>Proporção de diabéticos e hipertensos acompanhados mensalmente em visita domiciliar (ACS)</t>
  </si>
  <si>
    <t>Proporção de profissionais com cadastro em equipes atualizado no SCNES</t>
  </si>
  <si>
    <t>Maior que 45%</t>
  </si>
  <si>
    <t>Maior ou igual a 60%</t>
  </si>
  <si>
    <t>Maior ou igual a 40%</t>
  </si>
  <si>
    <t>Maior ou igual a 95%</t>
  </si>
  <si>
    <t>Maior ou igual a 50%</t>
  </si>
  <si>
    <t>Menor que 20%</t>
  </si>
  <si>
    <t>Maior ou igual a 80%</t>
  </si>
  <si>
    <t xml:space="preserve">Proporção de encaminhamentos para serviço especializado </t>
  </si>
  <si>
    <t xml:space="preserve">Proporção de gestantes, puérperas e recém nascidos acompanhados mensalmente em visita domiciliar (ACS) </t>
  </si>
  <si>
    <t>≥80%</t>
  </si>
  <si>
    <t>≤5 dias</t>
  </si>
  <si>
    <t>≤3 dias</t>
  </si>
  <si>
    <t>≤10 dias</t>
  </si>
  <si>
    <t>≤14 dias</t>
  </si>
  <si>
    <t>≤16,5 dias</t>
  </si>
  <si>
    <t>≤7%</t>
  </si>
  <si>
    <t>≤35%</t>
  </si>
  <si>
    <t>NA</t>
  </si>
  <si>
    <t>ESPECIALIDADE</t>
  </si>
  <si>
    <t xml:space="preserve">GESTAÇÃO DE RISCO </t>
  </si>
  <si>
    <t>CESÁREA ITERATIVA</t>
  </si>
  <si>
    <t>RESOLUBILIDADE CIRÚRGICA</t>
  </si>
  <si>
    <t>90 DIAS</t>
  </si>
  <si>
    <t>Resolubilidade Cirúrgica de Alta Prioridade</t>
  </si>
  <si>
    <t>10 dias</t>
  </si>
  <si>
    <t>30 dias</t>
  </si>
  <si>
    <t>90 dias</t>
  </si>
  <si>
    <t>≤2</t>
  </si>
  <si>
    <t>3 DIAS</t>
  </si>
  <si>
    <t>≤5</t>
  </si>
  <si>
    <t>≥90 %</t>
  </si>
  <si>
    <t>ENFERMAGEM</t>
  </si>
  <si>
    <t>Atividade Coletiva</t>
  </si>
  <si>
    <t>Indicadores com nova diretriz do Ministério da Saúde, a SPDM aguarda a manifestação da Secretaria de Saúde quanto a forma de evidenciar o correto acompanhamento dos respectivos grupos populacionais.</t>
  </si>
  <si>
    <t>Acordos com o Departamento de Regulação e Controle da Secretaria de Saúde - formalizado no Ofício nº 130/2025:
1º) Ortopedia avaliação cirúrgica: oferta de 75 vagas como ortopedia consultas especializadas, totalizando a meta de oferta em 125 consultas/mês.
2º) Punção Aspirativa de Mama por Agulha Fina: oferta de 25 vagas para Punção Aspirativa de Mama por Agulha Grossa, totalizando a meta de oferta de 30 exames/mês.
3º) Manometria: oferta de 10 vagas para Potencial Evocado Auditivo – BERA, totalizando a meta de oferta de 14 exames/mês.  
4º) Gestação de Risco: divisão da oferta conforme demanda do Município, sendo 170 para gestação de risco e 30 para cesárea iterativa. Oferta excedente, mediante solicitação do DRC.
5º) Procedimento com finalidade diagnóstica por teste rápido: oferta de testes rápidos para pacientes internados, apresentado quantitativo realizado.</t>
  </si>
  <si>
    <t>Cont.</t>
  </si>
  <si>
    <t>Maio</t>
  </si>
  <si>
    <t>Atualizado em: 18/06/2026</t>
  </si>
  <si>
    <t>*</t>
  </si>
  <si>
    <t>**</t>
  </si>
  <si>
    <t>* Dados disponíveis até Março/2026, conforme consulta realizada em 12/06/2026 no sistema TABNET/GEINFO.
** Conforme nova diretriz do Ministério da Saúde, preconiza-se uma nova forma de acompanhamento dos indicadores. A divergência entre o que consta como meta dos Indicadores de Desempenho no Contrato de Gestão nº 501/2022, que estabelece 1 visita mensal a cada pessoa dos grupos mencionados, e as novas métricas preconizadas pelo Ministério da Saúde foram sinalizadas para Secretaria de Saúde e a SPDM aguarda as devidas orientações para evidenciar o correto acompanhamento dos respectivos grupos populacionais.</t>
  </si>
  <si>
    <t>Realizado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</si>
</sst>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0.0%"/>
    <numFmt numFmtId="166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4"/>
      <color theme="1"/>
      <name val="Calibri"/>
      <family val="2"/>
      <scheme val="minor"/>
    </font>
    <font>
      <sz val="18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4"/>
      <color indexed="81"/>
      <name val="Segoe UI"/>
      <family val="2"/>
    </font>
    <font>
      <sz val="16"/>
      <color indexed="81"/>
      <name val="Segoe UI"/>
      <family val="2"/>
    </font>
    <font>
      <b/>
      <sz val="14"/>
      <color indexed="81"/>
      <name val="Segoe UI"/>
      <family val="2"/>
    </font>
    <font>
      <sz val="14"/>
      <color rgb="FF000000"/>
      <name val="Calibri"/>
      <family val="2"/>
      <charset val="1"/>
    </font>
    <font>
      <sz val="12"/>
      <color indexed="81"/>
      <name val="Segoe UI"/>
      <family val="2"/>
    </font>
    <font>
      <sz val="16"/>
      <color rgb="FF000000"/>
      <name val="Calibri"/>
      <family val="2"/>
    </font>
    <font>
      <b/>
      <sz val="9"/>
      <color rgb="FF000000"/>
      <name val="Segoe UI"/>
      <family val="2"/>
      <charset val="1"/>
    </font>
    <font>
      <sz val="9"/>
      <color rgb="FF000000"/>
      <name val="Segoe UI"/>
      <family val="2"/>
      <charset val="1"/>
    </font>
    <font>
      <sz val="11"/>
      <color rgb="FF000000"/>
      <name val="Segoe UI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theme="1" tint="0.499984740745262"/>
      </left>
      <right style="medium">
        <color theme="0" tint="-0.14999847407452621"/>
      </right>
      <top style="medium">
        <color theme="1" tint="0.499984740745262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1" tint="0.499984740745262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1" tint="0.499984740745262"/>
      </right>
      <top style="medium">
        <color theme="1" tint="0.499984740745262"/>
      </top>
      <bottom style="medium">
        <color theme="0" tint="-0.14999847407452621"/>
      </bottom>
      <diagonal/>
    </border>
    <border>
      <left style="medium">
        <color theme="1" tint="0.499984740745262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1" tint="0.499984740745262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1" tint="0.499984740745262"/>
      </left>
      <right style="medium">
        <color theme="0" tint="-0.14999847407452621"/>
      </right>
      <top style="medium">
        <color theme="0" tint="-0.14999847407452621"/>
      </top>
      <bottom style="medium">
        <color theme="1" tint="0.499984740745262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1" tint="0.499984740745262"/>
      </bottom>
      <diagonal/>
    </border>
    <border>
      <left style="medium">
        <color theme="0" tint="-0.14999847407452621"/>
      </left>
      <right style="medium">
        <color theme="1" tint="0.499984740745262"/>
      </right>
      <top style="medium">
        <color theme="0" tint="-0.14999847407452621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0" tint="-0.14999847407452621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14999847407452621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0" tint="-0.14999847407452621"/>
      </right>
      <top/>
      <bottom style="medium">
        <color theme="1" tint="0.499984740745262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 style="medium">
        <color theme="0" tint="-0.14999847407452621"/>
      </right>
      <top/>
      <bottom style="medium">
        <color theme="1" tint="0.499984740745262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164" fontId="22" fillId="0" borderId="0" applyBorder="0" applyProtection="0"/>
    <xf numFmtId="9" fontId="22" fillId="0" borderId="0" applyBorder="0" applyProtection="0"/>
    <xf numFmtId="9" fontId="22" fillId="0" borderId="0" applyBorder="0" applyProtection="0"/>
  </cellStyleXfs>
  <cellXfs count="110">
    <xf numFmtId="0" fontId="0" fillId="0" borderId="0" xfId="0"/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0" fontId="0" fillId="0" borderId="10" xfId="0" applyNumberForma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10" fontId="16" fillId="0" borderId="10" xfId="0" applyNumberFormat="1" applyFont="1" applyBorder="1" applyAlignment="1">
      <alignment horizontal="center" vertical="center" wrapText="1"/>
    </xf>
    <xf numFmtId="9" fontId="16" fillId="0" borderId="10" xfId="42" applyFont="1" applyBorder="1" applyAlignment="1">
      <alignment horizontal="center" vertical="center" wrapText="1"/>
    </xf>
    <xf numFmtId="165" fontId="0" fillId="0" borderId="10" xfId="42" applyNumberFormat="1" applyFont="1" applyBorder="1" applyAlignment="1">
      <alignment horizontal="center" vertical="center" wrapText="1"/>
    </xf>
    <xf numFmtId="9" fontId="16" fillId="0" borderId="10" xfId="0" applyNumberFormat="1" applyFont="1" applyBorder="1" applyAlignment="1">
      <alignment horizontal="center" vertical="center" wrapText="1"/>
    </xf>
    <xf numFmtId="165" fontId="16" fillId="0" borderId="10" xfId="0" applyNumberFormat="1" applyFont="1" applyBorder="1" applyAlignment="1">
      <alignment horizontal="center" vertical="center" wrapText="1"/>
    </xf>
    <xf numFmtId="9" fontId="0" fillId="0" borderId="10" xfId="42" applyFont="1" applyBorder="1" applyAlignment="1">
      <alignment horizontal="center" vertical="center" wrapText="1"/>
    </xf>
    <xf numFmtId="10" fontId="0" fillId="0" borderId="10" xfId="42" applyNumberFormat="1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2" fontId="16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3" fontId="0" fillId="0" borderId="18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6" fillId="0" borderId="18" xfId="0" applyNumberFormat="1" applyFont="1" applyBorder="1" applyAlignment="1">
      <alignment horizontal="center" vertical="center" wrapText="1"/>
    </xf>
    <xf numFmtId="2" fontId="16" fillId="0" borderId="19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20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center" wrapText="1"/>
    </xf>
    <xf numFmtId="10" fontId="0" fillId="0" borderId="18" xfId="0" applyNumberFormat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 vertical="center" wrapText="1"/>
    </xf>
    <xf numFmtId="9" fontId="0" fillId="0" borderId="18" xfId="0" applyNumberFormat="1" applyBorder="1" applyAlignment="1">
      <alignment horizontal="center" vertical="center" wrapText="1"/>
    </xf>
    <xf numFmtId="9" fontId="16" fillId="0" borderId="18" xfId="0" applyNumberFormat="1" applyFont="1" applyBorder="1" applyAlignment="1">
      <alignment horizontal="center" vertical="center" wrapText="1"/>
    </xf>
    <xf numFmtId="10" fontId="16" fillId="0" borderId="18" xfId="0" applyNumberFormat="1" applyFont="1" applyBorder="1" applyAlignment="1">
      <alignment horizontal="center" vertical="center" wrapText="1"/>
    </xf>
    <xf numFmtId="10" fontId="16" fillId="0" borderId="19" xfId="0" applyNumberFormat="1" applyFont="1" applyBorder="1" applyAlignment="1">
      <alignment horizontal="center" vertical="center" wrapText="1"/>
    </xf>
    <xf numFmtId="9" fontId="16" fillId="0" borderId="16" xfId="42" applyFont="1" applyBorder="1" applyAlignment="1">
      <alignment horizontal="center" vertical="center" wrapText="1"/>
    </xf>
    <xf numFmtId="9" fontId="16" fillId="0" borderId="19" xfId="42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165" fontId="16" fillId="0" borderId="16" xfId="42" applyNumberFormat="1" applyFont="1" applyBorder="1" applyAlignment="1">
      <alignment horizontal="center" vertical="center" wrapText="1"/>
    </xf>
    <xf numFmtId="165" fontId="0" fillId="0" borderId="18" xfId="42" applyNumberFormat="1" applyFont="1" applyBorder="1" applyAlignment="1">
      <alignment horizontal="center" vertical="center" wrapText="1"/>
    </xf>
    <xf numFmtId="165" fontId="16" fillId="0" borderId="18" xfId="0" applyNumberFormat="1" applyFont="1" applyBorder="1" applyAlignment="1">
      <alignment horizontal="center" vertical="center" wrapText="1"/>
    </xf>
    <xf numFmtId="165" fontId="16" fillId="0" borderId="19" xfId="42" applyNumberFormat="1" applyFont="1" applyBorder="1" applyAlignment="1">
      <alignment horizontal="center" vertical="center" wrapText="1"/>
    </xf>
    <xf numFmtId="9" fontId="0" fillId="0" borderId="18" xfId="42" applyFont="1" applyBorder="1" applyAlignment="1">
      <alignment horizontal="center" vertical="center" wrapText="1"/>
    </xf>
    <xf numFmtId="10" fontId="0" fillId="0" borderId="18" xfId="42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" fontId="0" fillId="0" borderId="18" xfId="0" applyNumberFormat="1" applyBorder="1" applyAlignment="1">
      <alignment horizontal="center" vertical="center" wrapText="1"/>
    </xf>
    <xf numFmtId="4" fontId="16" fillId="0" borderId="18" xfId="0" applyNumberFormat="1" applyFont="1" applyBorder="1" applyAlignment="1">
      <alignment horizontal="center" vertical="center" wrapText="1"/>
    </xf>
    <xf numFmtId="9" fontId="16" fillId="0" borderId="18" xfId="42" applyFont="1" applyBorder="1" applyAlignment="1">
      <alignment horizontal="center" vertical="center" wrapText="1"/>
    </xf>
    <xf numFmtId="10" fontId="16" fillId="0" borderId="18" xfId="42" applyNumberFormat="1" applyFont="1" applyBorder="1" applyAlignment="1">
      <alignment horizontal="center" vertical="center" wrapText="1"/>
    </xf>
    <xf numFmtId="10" fontId="16" fillId="0" borderId="19" xfId="42" applyNumberFormat="1" applyFont="1" applyBorder="1" applyAlignment="1">
      <alignment horizontal="center" vertical="center" wrapText="1"/>
    </xf>
    <xf numFmtId="10" fontId="16" fillId="0" borderId="16" xfId="42" applyNumberFormat="1" applyFont="1" applyBorder="1" applyAlignment="1">
      <alignment horizontal="center" vertical="center" wrapText="1"/>
    </xf>
    <xf numFmtId="9" fontId="0" fillId="0" borderId="16" xfId="42" applyFont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 vertical="center" wrapText="1"/>
    </xf>
    <xf numFmtId="166" fontId="0" fillId="0" borderId="18" xfId="0" applyNumberFormat="1" applyBorder="1" applyAlignment="1">
      <alignment horizontal="center" vertical="center" wrapText="1"/>
    </xf>
    <xf numFmtId="1" fontId="0" fillId="0" borderId="10" xfId="42" applyNumberFormat="1" applyFon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1" fontId="0" fillId="0" borderId="18" xfId="42" applyNumberFormat="1" applyFont="1" applyBorder="1" applyAlignment="1">
      <alignment horizontal="center" vertical="center" wrapText="1"/>
    </xf>
    <xf numFmtId="9" fontId="17" fillId="0" borderId="0" xfId="42" applyFont="1" applyAlignment="1">
      <alignment vertical="center"/>
    </xf>
    <xf numFmtId="165" fontId="17" fillId="0" borderId="0" xfId="42" applyNumberFormat="1" applyFont="1" applyAlignment="1">
      <alignment vertical="center"/>
    </xf>
    <xf numFmtId="0" fontId="0" fillId="0" borderId="24" xfId="0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1" fontId="0" fillId="0" borderId="18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66" fontId="0" fillId="0" borderId="10" xfId="42" applyNumberFormat="1" applyFont="1" applyBorder="1" applyAlignment="1">
      <alignment horizontal="center" vertical="center" wrapText="1"/>
    </xf>
    <xf numFmtId="9" fontId="0" fillId="0" borderId="19" xfId="42" applyFont="1" applyBorder="1" applyAlignment="1">
      <alignment horizontal="center" vertical="center" wrapText="1"/>
    </xf>
    <xf numFmtId="166" fontId="16" fillId="0" borderId="10" xfId="0" applyNumberFormat="1" applyFont="1" applyBorder="1" applyAlignment="1">
      <alignment horizontal="center" vertical="center" wrapText="1"/>
    </xf>
    <xf numFmtId="166" fontId="16" fillId="0" borderId="18" xfId="0" applyNumberFormat="1" applyFont="1" applyBorder="1" applyAlignment="1">
      <alignment horizontal="center" vertical="center" wrapText="1"/>
    </xf>
    <xf numFmtId="9" fontId="16" fillId="0" borderId="16" xfId="0" applyNumberFormat="1" applyFont="1" applyBorder="1" applyAlignment="1">
      <alignment horizontal="center" vertical="center" wrapText="1"/>
    </xf>
    <xf numFmtId="9" fontId="16" fillId="0" borderId="19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2" fontId="16" fillId="0" borderId="16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9" fontId="0" fillId="0" borderId="10" xfId="0" applyNumberFormat="1" applyBorder="1" applyAlignment="1">
      <alignment horizontal="center" vertical="center" wrapText="1"/>
    </xf>
    <xf numFmtId="9" fontId="0" fillId="0" borderId="18" xfId="0" applyNumberFormat="1" applyBorder="1" applyAlignment="1">
      <alignment horizontal="center" vertical="center" wrapText="1"/>
    </xf>
    <xf numFmtId="10" fontId="0" fillId="0" borderId="24" xfId="0" applyNumberFormat="1" applyBorder="1" applyAlignment="1">
      <alignment horizontal="center" vertical="center" wrapText="1"/>
    </xf>
    <xf numFmtId="10" fontId="0" fillId="0" borderId="26" xfId="0" applyNumberFormat="1" applyBorder="1" applyAlignment="1">
      <alignment horizontal="center" vertical="center" wrapText="1"/>
    </xf>
    <xf numFmtId="10" fontId="0" fillId="0" borderId="27" xfId="0" applyNumberFormat="1" applyBorder="1" applyAlignment="1">
      <alignment horizontal="center" vertical="center" wrapText="1"/>
    </xf>
    <xf numFmtId="3" fontId="16" fillId="0" borderId="24" xfId="0" applyNumberFormat="1" applyFont="1" applyBorder="1" applyAlignment="1">
      <alignment horizontal="center" vertical="center" wrapText="1"/>
    </xf>
    <xf numFmtId="3" fontId="16" fillId="0" borderId="2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1" xfId="0" applyBorder="1" applyAlignment="1">
      <alignment horizontal="justify" vertical="justify" wrapText="1"/>
    </xf>
    <xf numFmtId="0" fontId="0" fillId="0" borderId="22" xfId="0" applyBorder="1" applyAlignment="1">
      <alignment horizontal="justify" vertical="justify" wrapText="1"/>
    </xf>
    <xf numFmtId="0" fontId="18" fillId="0" borderId="0" xfId="0" applyFont="1" applyAlignment="1">
      <alignment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10" fontId="0" fillId="0" borderId="10" xfId="0" applyNumberFormat="1" applyBorder="1" applyAlignment="1">
      <alignment horizontal="center" vertical="center" wrapText="1"/>
    </xf>
    <xf numFmtId="10" fontId="0" fillId="0" borderId="18" xfId="0" applyNumberFormat="1" applyBorder="1" applyAlignment="1">
      <alignment horizontal="center" vertical="center" wrapText="1"/>
    </xf>
    <xf numFmtId="9" fontId="16" fillId="0" borderId="10" xfId="0" applyNumberFormat="1" applyFont="1" applyBorder="1" applyAlignment="1">
      <alignment horizontal="center" vertical="center" wrapText="1"/>
    </xf>
    <xf numFmtId="9" fontId="16" fillId="0" borderId="18" xfId="0" applyNumberFormat="1" applyFont="1" applyBorder="1" applyAlignment="1">
      <alignment horizontal="center" vertical="center" wrapText="1"/>
    </xf>
    <xf numFmtId="10" fontId="16" fillId="0" borderId="10" xfId="0" applyNumberFormat="1" applyFont="1" applyBorder="1" applyAlignment="1">
      <alignment horizontal="center" vertical="center" wrapText="1"/>
    </xf>
    <xf numFmtId="10" fontId="16" fillId="0" borderId="18" xfId="0" applyNumberFormat="1" applyFont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 vertical="center" wrapText="1"/>
    </xf>
    <xf numFmtId="10" fontId="16" fillId="0" borderId="19" xfId="0" applyNumberFormat="1" applyFont="1" applyBorder="1" applyAlignment="1">
      <alignment horizontal="center" vertical="center" wrapText="1"/>
    </xf>
  </cellXfs>
  <cellStyles count="47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3" xr:uid="{D84B5179-765C-48EE-8223-C91DB40A54B0}"/>
    <cellStyle name="Nota" xfId="15" builtinId="10" customBuiltin="1"/>
    <cellStyle name="Porcentagem" xfId="42" builtinId="5"/>
    <cellStyle name="Porcentagem 2" xfId="46" xr:uid="{AC8108D3-0B80-49FA-B3C3-6109BA5B117F}"/>
    <cellStyle name="Porcentagem 3" xfId="45" xr:uid="{8934C3D4-10F8-424C-A2C2-F0AF8993ACC6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4" xr:uid="{87ABE631-96BB-40D2-9FD7-2F38C642B5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</xdr:colOff>
      <xdr:row>0</xdr:row>
      <xdr:rowOff>52916</xdr:rowOff>
    </xdr:from>
    <xdr:to>
      <xdr:col>13</xdr:col>
      <xdr:colOff>689105</xdr:colOff>
      <xdr:row>3</xdr:row>
      <xdr:rowOff>117064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243416"/>
          <a:ext cx="641480" cy="609190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0</xdr:row>
      <xdr:rowOff>63501</xdr:rowOff>
    </xdr:from>
    <xdr:to>
      <xdr:col>0</xdr:col>
      <xdr:colOff>765012</xdr:colOff>
      <xdr:row>3</xdr:row>
      <xdr:rowOff>91793</xdr:rowOff>
    </xdr:to>
    <xdr:pic>
      <xdr:nvPicPr>
        <xdr:cNvPr id="2" name="Imagem 1" descr="Brasão - Prefeitura de São José dos Campos">
          <a:extLst>
            <a:ext uri="{FF2B5EF4-FFF2-40B4-BE49-F238E27FC236}">
              <a16:creationId xmlns:a16="http://schemas.microsoft.com/office/drawing/2014/main" id="{83C13B0E-FDA0-475C-A4C3-74A11688CA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392"/>
        <a:stretch/>
      </xdr:blipFill>
      <xdr:spPr bwMode="auto">
        <a:xfrm>
          <a:off x="152399" y="254001"/>
          <a:ext cx="612613" cy="573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03"/>
  <sheetViews>
    <sheetView showGridLines="0" tabSelected="1" zoomScale="90" zoomScaleNormal="90" zoomScaleSheetLayoutView="9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L5" sqref="L5:N5"/>
    </sheetView>
  </sheetViews>
  <sheetFormatPr defaultRowHeight="15" x14ac:dyDescent="0.25"/>
  <cols>
    <col min="1" max="1" width="43" style="6" customWidth="1"/>
    <col min="2" max="14" width="12.7109375" style="2" customWidth="1"/>
    <col min="15" max="16384" width="9.140625" style="3"/>
  </cols>
  <sheetData>
    <row r="2" spans="1:14" ht="12" customHeight="1" x14ac:dyDescent="0.25">
      <c r="A2" s="96" t="s">
        <v>73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ht="15.75" thickBot="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4" ht="15.75" thickBot="1" x14ac:dyDescent="0.3">
      <c r="A4" s="7"/>
    </row>
    <row r="5" spans="1:14" ht="20.100000000000001" customHeight="1" thickBot="1" x14ac:dyDescent="0.3">
      <c r="A5" s="82" t="s">
        <v>8</v>
      </c>
      <c r="B5" s="86" t="s">
        <v>58</v>
      </c>
      <c r="C5" s="86"/>
      <c r="D5" s="79" t="s">
        <v>0</v>
      </c>
      <c r="E5" s="79"/>
      <c r="F5" s="79" t="s">
        <v>1</v>
      </c>
      <c r="G5" s="79"/>
      <c r="H5" s="79" t="s">
        <v>2</v>
      </c>
      <c r="I5" s="79"/>
      <c r="J5" s="79" t="s">
        <v>184</v>
      </c>
      <c r="K5" s="79"/>
      <c r="L5" s="79" t="s">
        <v>3</v>
      </c>
      <c r="M5" s="79"/>
      <c r="N5" s="84"/>
    </row>
    <row r="6" spans="1:14" ht="24.75" thickBot="1" x14ac:dyDescent="0.3">
      <c r="A6" s="83"/>
      <c r="B6" s="8" t="s">
        <v>32</v>
      </c>
      <c r="C6" s="8" t="s">
        <v>7</v>
      </c>
      <c r="D6" s="8" t="s">
        <v>32</v>
      </c>
      <c r="E6" s="8" t="s">
        <v>7</v>
      </c>
      <c r="F6" s="8" t="s">
        <v>32</v>
      </c>
      <c r="G6" s="8" t="s">
        <v>7</v>
      </c>
      <c r="H6" s="8" t="s">
        <v>32</v>
      </c>
      <c r="I6" s="8" t="s">
        <v>7</v>
      </c>
      <c r="J6" s="8" t="s">
        <v>32</v>
      </c>
      <c r="K6" s="8" t="s">
        <v>7</v>
      </c>
      <c r="L6" s="8" t="s">
        <v>183</v>
      </c>
      <c r="M6" s="8" t="s">
        <v>7</v>
      </c>
      <c r="N6" s="23" t="s">
        <v>5</v>
      </c>
    </row>
    <row r="7" spans="1:14" ht="20.100000000000001" customHeight="1" thickBot="1" x14ac:dyDescent="0.3">
      <c r="A7" s="24" t="s">
        <v>9</v>
      </c>
      <c r="B7" s="10">
        <v>10</v>
      </c>
      <c r="C7" s="10">
        <v>10</v>
      </c>
      <c r="D7" s="10">
        <v>10</v>
      </c>
      <c r="E7" s="10">
        <v>10</v>
      </c>
      <c r="F7" s="10">
        <v>10</v>
      </c>
      <c r="G7" s="10">
        <v>10</v>
      </c>
      <c r="H7" s="10">
        <v>10</v>
      </c>
      <c r="I7" s="10">
        <v>10</v>
      </c>
      <c r="J7" s="10">
        <v>10</v>
      </c>
      <c r="K7" s="10">
        <v>10</v>
      </c>
      <c r="L7" s="11">
        <f>B7*5</f>
        <v>50</v>
      </c>
      <c r="M7" s="11">
        <f>C7+E7+G7+I7+K7</f>
        <v>50</v>
      </c>
      <c r="N7" s="25">
        <f>(M7/L7)*100</f>
        <v>100</v>
      </c>
    </row>
    <row r="8" spans="1:14" ht="20.100000000000001" customHeight="1" thickBot="1" x14ac:dyDescent="0.3">
      <c r="A8" s="24" t="s">
        <v>10</v>
      </c>
      <c r="B8" s="10">
        <v>105</v>
      </c>
      <c r="C8" s="10">
        <v>105</v>
      </c>
      <c r="D8" s="10">
        <v>105</v>
      </c>
      <c r="E8" s="10">
        <v>110</v>
      </c>
      <c r="F8" s="10">
        <v>105</v>
      </c>
      <c r="G8" s="10">
        <v>101</v>
      </c>
      <c r="H8" s="10">
        <v>105</v>
      </c>
      <c r="I8" s="10">
        <v>95</v>
      </c>
      <c r="J8" s="10">
        <v>105</v>
      </c>
      <c r="K8" s="10">
        <v>80</v>
      </c>
      <c r="L8" s="11">
        <f>B8*5</f>
        <v>525</v>
      </c>
      <c r="M8" s="11">
        <f t="shared" ref="M8:M33" si="0">C8+E8+G8+I8+K8</f>
        <v>491</v>
      </c>
      <c r="N8" s="25">
        <f>(M8/L8)*100</f>
        <v>93.523809523809518</v>
      </c>
    </row>
    <row r="9" spans="1:14" ht="20.100000000000001" customHeight="1" thickBot="1" x14ac:dyDescent="0.3">
      <c r="A9" s="24" t="s">
        <v>11</v>
      </c>
      <c r="B9" s="10">
        <v>75</v>
      </c>
      <c r="C9" s="10">
        <v>80</v>
      </c>
      <c r="D9" s="10">
        <v>75</v>
      </c>
      <c r="E9" s="10">
        <v>80</v>
      </c>
      <c r="F9" s="10">
        <v>75</v>
      </c>
      <c r="G9" s="10">
        <v>70</v>
      </c>
      <c r="H9" s="10">
        <v>75</v>
      </c>
      <c r="I9" s="10">
        <v>60</v>
      </c>
      <c r="J9" s="10">
        <v>75</v>
      </c>
      <c r="K9" s="10">
        <v>80</v>
      </c>
      <c r="L9" s="11">
        <f t="shared" ref="L9:L22" si="1">B9*5</f>
        <v>375</v>
      </c>
      <c r="M9" s="11">
        <f t="shared" si="0"/>
        <v>370</v>
      </c>
      <c r="N9" s="25">
        <f t="shared" ref="N9:N33" si="2">(M9/L9)*100</f>
        <v>98.666666666666671</v>
      </c>
    </row>
    <row r="10" spans="1:14" ht="20.100000000000001" customHeight="1" thickBot="1" x14ac:dyDescent="0.3">
      <c r="A10" s="24" t="s">
        <v>12</v>
      </c>
      <c r="B10" s="10">
        <v>15</v>
      </c>
      <c r="C10" s="10">
        <v>8</v>
      </c>
      <c r="D10" s="10">
        <v>15</v>
      </c>
      <c r="E10" s="10">
        <v>16</v>
      </c>
      <c r="F10" s="10">
        <v>15</v>
      </c>
      <c r="G10" s="10">
        <v>12</v>
      </c>
      <c r="H10" s="10">
        <v>15</v>
      </c>
      <c r="I10" s="10">
        <v>18</v>
      </c>
      <c r="J10" s="10">
        <v>15</v>
      </c>
      <c r="K10" s="10">
        <v>16</v>
      </c>
      <c r="L10" s="11">
        <f t="shared" si="1"/>
        <v>75</v>
      </c>
      <c r="M10" s="11">
        <f t="shared" si="0"/>
        <v>70</v>
      </c>
      <c r="N10" s="25">
        <f t="shared" si="2"/>
        <v>93.333333333333329</v>
      </c>
    </row>
    <row r="11" spans="1:14" ht="21" customHeight="1" thickBot="1" x14ac:dyDescent="0.3">
      <c r="A11" s="24" t="s">
        <v>69</v>
      </c>
      <c r="B11" s="10">
        <v>50</v>
      </c>
      <c r="C11" s="10">
        <v>125</v>
      </c>
      <c r="D11" s="10">
        <v>125</v>
      </c>
      <c r="E11" s="10">
        <v>125</v>
      </c>
      <c r="F11" s="10">
        <v>125</v>
      </c>
      <c r="G11" s="10">
        <v>125</v>
      </c>
      <c r="H11" s="10">
        <v>125</v>
      </c>
      <c r="I11" s="10">
        <v>100</v>
      </c>
      <c r="J11" s="10">
        <v>125</v>
      </c>
      <c r="K11" s="10">
        <v>135</v>
      </c>
      <c r="L11" s="11">
        <f t="shared" si="1"/>
        <v>250</v>
      </c>
      <c r="M11" s="11">
        <f t="shared" si="0"/>
        <v>610</v>
      </c>
      <c r="N11" s="25">
        <f t="shared" si="2"/>
        <v>244</v>
      </c>
    </row>
    <row r="12" spans="1:14" ht="18.75" customHeight="1" thickBot="1" x14ac:dyDescent="0.3">
      <c r="A12" s="24" t="s">
        <v>13</v>
      </c>
      <c r="B12" s="10">
        <v>40</v>
      </c>
      <c r="C12" s="10">
        <v>45</v>
      </c>
      <c r="D12" s="10">
        <v>40</v>
      </c>
      <c r="E12" s="10">
        <v>45</v>
      </c>
      <c r="F12" s="10">
        <v>40</v>
      </c>
      <c r="G12" s="10">
        <v>30</v>
      </c>
      <c r="H12" s="10">
        <v>40</v>
      </c>
      <c r="I12" s="10">
        <v>45</v>
      </c>
      <c r="J12" s="10">
        <v>40</v>
      </c>
      <c r="K12" s="10">
        <v>40</v>
      </c>
      <c r="L12" s="11">
        <f t="shared" si="1"/>
        <v>200</v>
      </c>
      <c r="M12" s="11">
        <f t="shared" si="0"/>
        <v>205</v>
      </c>
      <c r="N12" s="25">
        <f t="shared" si="2"/>
        <v>102.49999999999999</v>
      </c>
    </row>
    <row r="13" spans="1:14" ht="20.100000000000001" customHeight="1" thickBot="1" x14ac:dyDescent="0.3">
      <c r="A13" s="24" t="s">
        <v>14</v>
      </c>
      <c r="B13" s="10">
        <v>50</v>
      </c>
      <c r="C13" s="10">
        <v>40</v>
      </c>
      <c r="D13" s="10">
        <v>50</v>
      </c>
      <c r="E13" s="10">
        <v>45</v>
      </c>
      <c r="F13" s="10">
        <v>50</v>
      </c>
      <c r="G13" s="10">
        <v>70</v>
      </c>
      <c r="H13" s="10">
        <v>50</v>
      </c>
      <c r="I13" s="10">
        <v>45</v>
      </c>
      <c r="J13" s="10">
        <v>50</v>
      </c>
      <c r="K13" s="10">
        <v>60</v>
      </c>
      <c r="L13" s="11">
        <f t="shared" si="1"/>
        <v>250</v>
      </c>
      <c r="M13" s="11">
        <f t="shared" si="0"/>
        <v>260</v>
      </c>
      <c r="N13" s="25">
        <f t="shared" si="2"/>
        <v>104</v>
      </c>
    </row>
    <row r="14" spans="1:14" ht="20.100000000000001" customHeight="1" thickBot="1" x14ac:dyDescent="0.3">
      <c r="A14" s="24" t="s">
        <v>15</v>
      </c>
      <c r="B14" s="10">
        <v>15</v>
      </c>
      <c r="C14" s="10">
        <v>15</v>
      </c>
      <c r="D14" s="10">
        <v>15</v>
      </c>
      <c r="E14" s="10">
        <v>15</v>
      </c>
      <c r="F14" s="10">
        <v>15</v>
      </c>
      <c r="G14" s="10">
        <v>15</v>
      </c>
      <c r="H14" s="10">
        <v>15</v>
      </c>
      <c r="I14" s="10">
        <v>15</v>
      </c>
      <c r="J14" s="10">
        <v>15</v>
      </c>
      <c r="K14" s="10">
        <v>15</v>
      </c>
      <c r="L14" s="11">
        <f t="shared" si="1"/>
        <v>75</v>
      </c>
      <c r="M14" s="11">
        <f t="shared" si="0"/>
        <v>75</v>
      </c>
      <c r="N14" s="25">
        <f>(M14/L14)*100</f>
        <v>100</v>
      </c>
    </row>
    <row r="15" spans="1:14" ht="20.100000000000001" customHeight="1" thickBot="1" x14ac:dyDescent="0.3">
      <c r="A15" s="24" t="s">
        <v>16</v>
      </c>
      <c r="B15" s="10">
        <v>25</v>
      </c>
      <c r="C15" s="10">
        <v>30</v>
      </c>
      <c r="D15" s="10">
        <v>25</v>
      </c>
      <c r="E15" s="10">
        <v>20</v>
      </c>
      <c r="F15" s="10">
        <v>25</v>
      </c>
      <c r="G15" s="10">
        <v>30</v>
      </c>
      <c r="H15" s="10">
        <v>25</v>
      </c>
      <c r="I15" s="10">
        <v>20</v>
      </c>
      <c r="J15" s="10">
        <v>25</v>
      </c>
      <c r="K15" s="10">
        <v>32</v>
      </c>
      <c r="L15" s="11">
        <f t="shared" si="1"/>
        <v>125</v>
      </c>
      <c r="M15" s="11">
        <f t="shared" si="0"/>
        <v>132</v>
      </c>
      <c r="N15" s="25">
        <f>(M15/L15)*100</f>
        <v>105.60000000000001</v>
      </c>
    </row>
    <row r="16" spans="1:14" ht="20.100000000000001" customHeight="1" thickBot="1" x14ac:dyDescent="0.3">
      <c r="A16" s="24" t="s">
        <v>17</v>
      </c>
      <c r="B16" s="10">
        <v>30</v>
      </c>
      <c r="C16" s="10">
        <v>30</v>
      </c>
      <c r="D16" s="10">
        <v>30</v>
      </c>
      <c r="E16" s="10">
        <v>29</v>
      </c>
      <c r="F16" s="10">
        <v>30</v>
      </c>
      <c r="G16" s="10">
        <v>30</v>
      </c>
      <c r="H16" s="10">
        <v>30</v>
      </c>
      <c r="I16" s="10">
        <v>30</v>
      </c>
      <c r="J16" s="10">
        <v>30</v>
      </c>
      <c r="K16" s="10">
        <v>30</v>
      </c>
      <c r="L16" s="11">
        <f t="shared" si="1"/>
        <v>150</v>
      </c>
      <c r="M16" s="11">
        <f t="shared" si="0"/>
        <v>149</v>
      </c>
      <c r="N16" s="25">
        <f t="shared" si="2"/>
        <v>99.333333333333329</v>
      </c>
    </row>
    <row r="17" spans="1:14" ht="20.100000000000001" customHeight="1" thickBot="1" x14ac:dyDescent="0.3">
      <c r="A17" s="24" t="s">
        <v>18</v>
      </c>
      <c r="B17" s="10">
        <v>27</v>
      </c>
      <c r="C17" s="10">
        <v>20</v>
      </c>
      <c r="D17" s="10">
        <v>27</v>
      </c>
      <c r="E17" s="10">
        <v>27</v>
      </c>
      <c r="F17" s="10">
        <v>27</v>
      </c>
      <c r="G17" s="10">
        <v>27</v>
      </c>
      <c r="H17" s="10">
        <v>27</v>
      </c>
      <c r="I17" s="10">
        <v>30</v>
      </c>
      <c r="J17" s="10">
        <v>27</v>
      </c>
      <c r="K17" s="10">
        <v>32</v>
      </c>
      <c r="L17" s="11">
        <f t="shared" si="1"/>
        <v>135</v>
      </c>
      <c r="M17" s="11">
        <f t="shared" si="0"/>
        <v>136</v>
      </c>
      <c r="N17" s="25">
        <f t="shared" si="2"/>
        <v>100.74074074074073</v>
      </c>
    </row>
    <row r="18" spans="1:14" ht="20.100000000000001" customHeight="1" thickBot="1" x14ac:dyDescent="0.3">
      <c r="A18" s="24" t="s">
        <v>19</v>
      </c>
      <c r="B18" s="10">
        <v>50</v>
      </c>
      <c r="C18" s="10">
        <v>52</v>
      </c>
      <c r="D18" s="10">
        <v>50</v>
      </c>
      <c r="E18" s="10">
        <v>56</v>
      </c>
      <c r="F18" s="10">
        <v>50</v>
      </c>
      <c r="G18" s="10">
        <v>48</v>
      </c>
      <c r="H18" s="10">
        <v>50</v>
      </c>
      <c r="I18" s="10">
        <v>45</v>
      </c>
      <c r="J18" s="10">
        <v>50</v>
      </c>
      <c r="K18" s="10">
        <v>58</v>
      </c>
      <c r="L18" s="11">
        <f t="shared" si="1"/>
        <v>250</v>
      </c>
      <c r="M18" s="11">
        <f t="shared" si="0"/>
        <v>259</v>
      </c>
      <c r="N18" s="25">
        <f t="shared" si="2"/>
        <v>103.60000000000001</v>
      </c>
    </row>
    <row r="19" spans="1:14" ht="20.100000000000001" customHeight="1" thickBot="1" x14ac:dyDescent="0.3">
      <c r="A19" s="24" t="s">
        <v>20</v>
      </c>
      <c r="B19" s="10">
        <v>4</v>
      </c>
      <c r="C19" s="10">
        <v>4</v>
      </c>
      <c r="D19" s="10">
        <v>4</v>
      </c>
      <c r="E19" s="10">
        <v>4</v>
      </c>
      <c r="F19" s="10">
        <v>4</v>
      </c>
      <c r="G19" s="10">
        <v>4</v>
      </c>
      <c r="H19" s="10">
        <v>4</v>
      </c>
      <c r="I19" s="10">
        <v>4</v>
      </c>
      <c r="J19" s="10">
        <v>4</v>
      </c>
      <c r="K19" s="10">
        <v>4</v>
      </c>
      <c r="L19" s="11">
        <f t="shared" si="1"/>
        <v>20</v>
      </c>
      <c r="M19" s="11">
        <f t="shared" si="0"/>
        <v>20</v>
      </c>
      <c r="N19" s="25">
        <f t="shared" si="2"/>
        <v>100</v>
      </c>
    </row>
    <row r="20" spans="1:14" ht="20.100000000000001" customHeight="1" thickBot="1" x14ac:dyDescent="0.3">
      <c r="A20" s="24" t="s">
        <v>21</v>
      </c>
      <c r="B20" s="10">
        <v>48</v>
      </c>
      <c r="C20" s="10">
        <v>56</v>
      </c>
      <c r="D20" s="10">
        <v>48</v>
      </c>
      <c r="E20" s="10">
        <v>40</v>
      </c>
      <c r="F20" s="10">
        <v>48</v>
      </c>
      <c r="G20" s="10">
        <v>52</v>
      </c>
      <c r="H20" s="10">
        <v>48</v>
      </c>
      <c r="I20" s="10">
        <v>42</v>
      </c>
      <c r="J20" s="10">
        <v>48</v>
      </c>
      <c r="K20" s="10">
        <v>56</v>
      </c>
      <c r="L20" s="11">
        <f t="shared" si="1"/>
        <v>240</v>
      </c>
      <c r="M20" s="11">
        <f t="shared" si="0"/>
        <v>246</v>
      </c>
      <c r="N20" s="25">
        <f t="shared" si="2"/>
        <v>102.49999999999999</v>
      </c>
    </row>
    <row r="21" spans="1:14" ht="20.100000000000001" customHeight="1" thickBot="1" x14ac:dyDescent="0.3">
      <c r="A21" s="24" t="s">
        <v>22</v>
      </c>
      <c r="B21" s="10">
        <v>250</v>
      </c>
      <c r="C21" s="10">
        <v>270</v>
      </c>
      <c r="D21" s="10">
        <v>250</v>
      </c>
      <c r="E21" s="10">
        <v>230</v>
      </c>
      <c r="F21" s="10">
        <v>250</v>
      </c>
      <c r="G21" s="10">
        <v>280</v>
      </c>
      <c r="H21" s="10">
        <v>250</v>
      </c>
      <c r="I21" s="10">
        <v>220</v>
      </c>
      <c r="J21" s="10">
        <v>250</v>
      </c>
      <c r="K21" s="10">
        <v>300</v>
      </c>
      <c r="L21" s="11">
        <f t="shared" si="1"/>
        <v>1250</v>
      </c>
      <c r="M21" s="11">
        <f t="shared" si="0"/>
        <v>1300</v>
      </c>
      <c r="N21" s="25">
        <f t="shared" si="2"/>
        <v>104</v>
      </c>
    </row>
    <row r="22" spans="1:14" ht="19.5" customHeight="1" thickBot="1" x14ac:dyDescent="0.3">
      <c r="A22" s="24" t="s">
        <v>23</v>
      </c>
      <c r="B22" s="10">
        <v>100</v>
      </c>
      <c r="C22" s="10">
        <v>98</v>
      </c>
      <c r="D22" s="10">
        <v>100</v>
      </c>
      <c r="E22" s="10">
        <v>98</v>
      </c>
      <c r="F22" s="10">
        <v>100</v>
      </c>
      <c r="G22" s="10">
        <v>81</v>
      </c>
      <c r="H22" s="10">
        <v>100</v>
      </c>
      <c r="I22" s="10">
        <v>112</v>
      </c>
      <c r="J22" s="10">
        <v>100</v>
      </c>
      <c r="K22" s="10">
        <v>100</v>
      </c>
      <c r="L22" s="11">
        <f t="shared" si="1"/>
        <v>500</v>
      </c>
      <c r="M22" s="11">
        <f t="shared" si="0"/>
        <v>489</v>
      </c>
      <c r="N22" s="25">
        <f>(M22/L22)*100</f>
        <v>97.8</v>
      </c>
    </row>
    <row r="23" spans="1:14" ht="20.100000000000001" customHeight="1" thickBot="1" x14ac:dyDescent="0.3">
      <c r="A23" s="24" t="s">
        <v>71</v>
      </c>
      <c r="B23" s="97">
        <v>20</v>
      </c>
      <c r="C23" s="10">
        <v>21</v>
      </c>
      <c r="D23" s="80">
        <v>20</v>
      </c>
      <c r="E23" s="10">
        <v>20</v>
      </c>
      <c r="F23" s="80">
        <v>20</v>
      </c>
      <c r="G23" s="10">
        <v>17</v>
      </c>
      <c r="H23" s="80">
        <v>20</v>
      </c>
      <c r="I23" s="10">
        <v>15</v>
      </c>
      <c r="J23" s="80">
        <v>20</v>
      </c>
      <c r="K23" s="10">
        <v>19</v>
      </c>
      <c r="L23" s="101">
        <f>B23*5</f>
        <v>100</v>
      </c>
      <c r="M23" s="11">
        <f t="shared" si="0"/>
        <v>92</v>
      </c>
      <c r="N23" s="87">
        <f>((M23+M24)/L23)*100</f>
        <v>99</v>
      </c>
    </row>
    <row r="24" spans="1:14" ht="20.100000000000001" customHeight="1" thickBot="1" x14ac:dyDescent="0.3">
      <c r="A24" s="24" t="s">
        <v>72</v>
      </c>
      <c r="B24" s="97"/>
      <c r="C24" s="10">
        <v>4</v>
      </c>
      <c r="D24" s="81"/>
      <c r="E24" s="10">
        <v>0</v>
      </c>
      <c r="F24" s="81"/>
      <c r="G24" s="10">
        <v>3</v>
      </c>
      <c r="H24" s="81"/>
      <c r="I24" s="10">
        <v>0</v>
      </c>
      <c r="J24" s="81"/>
      <c r="K24" s="10">
        <v>0</v>
      </c>
      <c r="L24" s="101"/>
      <c r="M24" s="11">
        <f t="shared" si="0"/>
        <v>7</v>
      </c>
      <c r="N24" s="87"/>
    </row>
    <row r="25" spans="1:14" ht="21" customHeight="1" thickBot="1" x14ac:dyDescent="0.3">
      <c r="A25" s="24" t="s">
        <v>64</v>
      </c>
      <c r="B25" s="10">
        <v>80</v>
      </c>
      <c r="C25" s="10">
        <v>5</v>
      </c>
      <c r="D25" s="10">
        <v>5</v>
      </c>
      <c r="E25" s="10">
        <v>5</v>
      </c>
      <c r="F25" s="10">
        <v>5</v>
      </c>
      <c r="G25" s="10">
        <v>5</v>
      </c>
      <c r="H25" s="10">
        <v>5</v>
      </c>
      <c r="I25" s="10">
        <v>5</v>
      </c>
      <c r="J25" s="10">
        <v>5</v>
      </c>
      <c r="K25" s="10">
        <v>5</v>
      </c>
      <c r="L25" s="11">
        <f>B25*5</f>
        <v>400</v>
      </c>
      <c r="M25" s="11">
        <f t="shared" si="0"/>
        <v>25</v>
      </c>
      <c r="N25" s="25">
        <f>(M25/L25)*100</f>
        <v>6.25</v>
      </c>
    </row>
    <row r="26" spans="1:14" ht="20.100000000000001" customHeight="1" thickBot="1" x14ac:dyDescent="0.3">
      <c r="A26" s="24" t="s">
        <v>24</v>
      </c>
      <c r="B26" s="10">
        <v>64</v>
      </c>
      <c r="C26" s="10">
        <v>64</v>
      </c>
      <c r="D26" s="10">
        <v>64</v>
      </c>
      <c r="E26" s="10">
        <v>64</v>
      </c>
      <c r="F26" s="10">
        <v>64</v>
      </c>
      <c r="G26" s="10">
        <v>64</v>
      </c>
      <c r="H26" s="10">
        <v>64</v>
      </c>
      <c r="I26" s="10">
        <v>64</v>
      </c>
      <c r="J26" s="10">
        <v>64</v>
      </c>
      <c r="K26" s="10">
        <v>73</v>
      </c>
      <c r="L26" s="11">
        <f t="shared" ref="L26:L32" si="3">B26*5</f>
        <v>320</v>
      </c>
      <c r="M26" s="11">
        <f t="shared" si="0"/>
        <v>329</v>
      </c>
      <c r="N26" s="25">
        <f t="shared" si="2"/>
        <v>102.8125</v>
      </c>
    </row>
    <row r="27" spans="1:14" ht="20.100000000000001" customHeight="1" thickBot="1" x14ac:dyDescent="0.3">
      <c r="A27" s="24" t="s">
        <v>25</v>
      </c>
      <c r="B27" s="10">
        <v>70</v>
      </c>
      <c r="C27" s="10">
        <v>65</v>
      </c>
      <c r="D27" s="10">
        <v>70</v>
      </c>
      <c r="E27" s="10">
        <v>70</v>
      </c>
      <c r="F27" s="10">
        <v>70</v>
      </c>
      <c r="G27" s="10">
        <v>85</v>
      </c>
      <c r="H27" s="10">
        <v>70</v>
      </c>
      <c r="I27" s="10">
        <v>60</v>
      </c>
      <c r="J27" s="10">
        <v>70</v>
      </c>
      <c r="K27" s="10">
        <v>72</v>
      </c>
      <c r="L27" s="11">
        <f t="shared" si="3"/>
        <v>350</v>
      </c>
      <c r="M27" s="11">
        <f t="shared" si="0"/>
        <v>352</v>
      </c>
      <c r="N27" s="25">
        <f t="shared" si="2"/>
        <v>100.57142857142858</v>
      </c>
    </row>
    <row r="28" spans="1:14" ht="20.100000000000001" customHeight="1" thickBot="1" x14ac:dyDescent="0.3">
      <c r="A28" s="24" t="s">
        <v>26</v>
      </c>
      <c r="B28" s="10">
        <v>20</v>
      </c>
      <c r="C28" s="10">
        <v>22</v>
      </c>
      <c r="D28" s="10">
        <v>20</v>
      </c>
      <c r="E28" s="10">
        <v>22</v>
      </c>
      <c r="F28" s="10">
        <v>20</v>
      </c>
      <c r="G28" s="10">
        <v>16</v>
      </c>
      <c r="H28" s="10">
        <v>20</v>
      </c>
      <c r="I28" s="10">
        <v>20</v>
      </c>
      <c r="J28" s="10">
        <v>20</v>
      </c>
      <c r="K28" s="10">
        <v>28</v>
      </c>
      <c r="L28" s="11">
        <f t="shared" si="3"/>
        <v>100</v>
      </c>
      <c r="M28" s="11">
        <f t="shared" si="0"/>
        <v>108</v>
      </c>
      <c r="N28" s="25">
        <f t="shared" si="2"/>
        <v>108</v>
      </c>
    </row>
    <row r="29" spans="1:14" ht="20.100000000000001" customHeight="1" thickBot="1" x14ac:dyDescent="0.3">
      <c r="A29" s="24" t="s">
        <v>27</v>
      </c>
      <c r="B29" s="10">
        <v>28</v>
      </c>
      <c r="C29" s="10">
        <v>25</v>
      </c>
      <c r="D29" s="10">
        <v>28</v>
      </c>
      <c r="E29" s="10">
        <v>30</v>
      </c>
      <c r="F29" s="10">
        <v>28</v>
      </c>
      <c r="G29" s="10">
        <v>25</v>
      </c>
      <c r="H29" s="10">
        <v>28</v>
      </c>
      <c r="I29" s="10">
        <v>30</v>
      </c>
      <c r="J29" s="10">
        <v>28</v>
      </c>
      <c r="K29" s="10">
        <v>28</v>
      </c>
      <c r="L29" s="11">
        <f t="shared" si="3"/>
        <v>140</v>
      </c>
      <c r="M29" s="11">
        <f t="shared" si="0"/>
        <v>138</v>
      </c>
      <c r="N29" s="25">
        <f t="shared" si="2"/>
        <v>98.571428571428584</v>
      </c>
    </row>
    <row r="30" spans="1:14" ht="20.100000000000001" customHeight="1" thickBot="1" x14ac:dyDescent="0.3">
      <c r="A30" s="24" t="s">
        <v>28</v>
      </c>
      <c r="B30" s="10">
        <v>10</v>
      </c>
      <c r="C30" s="10">
        <v>10</v>
      </c>
      <c r="D30" s="10">
        <v>10</v>
      </c>
      <c r="E30" s="10">
        <v>10</v>
      </c>
      <c r="F30" s="10">
        <v>10</v>
      </c>
      <c r="G30" s="10">
        <v>10</v>
      </c>
      <c r="H30" s="10">
        <v>10</v>
      </c>
      <c r="I30" s="10">
        <v>10</v>
      </c>
      <c r="J30" s="10">
        <v>10</v>
      </c>
      <c r="K30" s="10">
        <v>10</v>
      </c>
      <c r="L30" s="11">
        <f t="shared" si="3"/>
        <v>50</v>
      </c>
      <c r="M30" s="11">
        <f t="shared" si="0"/>
        <v>50</v>
      </c>
      <c r="N30" s="25">
        <f t="shared" si="2"/>
        <v>100</v>
      </c>
    </row>
    <row r="31" spans="1:14" ht="20.100000000000001" customHeight="1" thickBot="1" x14ac:dyDescent="0.3">
      <c r="A31" s="24" t="s">
        <v>29</v>
      </c>
      <c r="B31" s="10">
        <v>35</v>
      </c>
      <c r="C31" s="10">
        <v>40</v>
      </c>
      <c r="D31" s="10">
        <v>35</v>
      </c>
      <c r="E31" s="10">
        <v>30</v>
      </c>
      <c r="F31" s="10">
        <v>35</v>
      </c>
      <c r="G31" s="10">
        <v>35</v>
      </c>
      <c r="H31" s="10">
        <v>35</v>
      </c>
      <c r="I31" s="10">
        <v>35</v>
      </c>
      <c r="J31" s="10">
        <v>35</v>
      </c>
      <c r="K31" s="10">
        <v>40</v>
      </c>
      <c r="L31" s="11">
        <f t="shared" si="3"/>
        <v>175</v>
      </c>
      <c r="M31" s="11">
        <f t="shared" si="0"/>
        <v>180</v>
      </c>
      <c r="N31" s="25">
        <f t="shared" si="2"/>
        <v>102.85714285714285</v>
      </c>
    </row>
    <row r="32" spans="1:14" ht="20.100000000000001" customHeight="1" thickBot="1" x14ac:dyDescent="0.3">
      <c r="A32" s="24" t="s">
        <v>30</v>
      </c>
      <c r="B32" s="10">
        <v>35</v>
      </c>
      <c r="C32" s="10">
        <v>35</v>
      </c>
      <c r="D32" s="10">
        <v>35</v>
      </c>
      <c r="E32" s="10">
        <v>30</v>
      </c>
      <c r="F32" s="10">
        <v>35</v>
      </c>
      <c r="G32" s="10">
        <v>30</v>
      </c>
      <c r="H32" s="10">
        <v>35</v>
      </c>
      <c r="I32" s="10">
        <v>45</v>
      </c>
      <c r="J32" s="10">
        <v>35</v>
      </c>
      <c r="K32" s="10">
        <v>40</v>
      </c>
      <c r="L32" s="11">
        <f t="shared" si="3"/>
        <v>175</v>
      </c>
      <c r="M32" s="11">
        <f t="shared" si="0"/>
        <v>180</v>
      </c>
      <c r="N32" s="25">
        <f t="shared" si="2"/>
        <v>102.85714285714285</v>
      </c>
    </row>
    <row r="33" spans="1:14" ht="20.100000000000001" customHeight="1" thickBot="1" x14ac:dyDescent="0.3">
      <c r="A33" s="24" t="s">
        <v>31</v>
      </c>
      <c r="B33" s="10">
        <v>70</v>
      </c>
      <c r="C33" s="10">
        <v>70</v>
      </c>
      <c r="D33" s="10">
        <v>70</v>
      </c>
      <c r="E33" s="10">
        <v>70</v>
      </c>
      <c r="F33" s="10">
        <v>70</v>
      </c>
      <c r="G33" s="10">
        <v>70</v>
      </c>
      <c r="H33" s="10">
        <v>70</v>
      </c>
      <c r="I33" s="10">
        <v>70</v>
      </c>
      <c r="J33" s="10">
        <v>70</v>
      </c>
      <c r="K33" s="10">
        <v>70</v>
      </c>
      <c r="L33" s="11">
        <f>B33*5</f>
        <v>350</v>
      </c>
      <c r="M33" s="11">
        <f t="shared" si="0"/>
        <v>350</v>
      </c>
      <c r="N33" s="25">
        <f t="shared" si="2"/>
        <v>100</v>
      </c>
    </row>
    <row r="34" spans="1:14" s="33" customFormat="1" ht="20.100000000000001" customHeight="1" thickBot="1" x14ac:dyDescent="0.3">
      <c r="A34" s="31" t="s">
        <v>3</v>
      </c>
      <c r="B34" s="29">
        <f>SUM(B7:B33)</f>
        <v>1326</v>
      </c>
      <c r="C34" s="32">
        <f>SUM(C7:C33)</f>
        <v>1349</v>
      </c>
      <c r="D34" s="29">
        <f>SUM(D7:D33)</f>
        <v>1326</v>
      </c>
      <c r="E34" s="29">
        <f t="shared" ref="E34:I34" si="4">SUM(E7:E33)</f>
        <v>1301</v>
      </c>
      <c r="F34" s="29">
        <f>SUM(F7:F33)</f>
        <v>1326</v>
      </c>
      <c r="G34" s="29">
        <f>SUM(G7:G33)</f>
        <v>1345</v>
      </c>
      <c r="H34" s="29">
        <f>SUM(H7:H33)</f>
        <v>1326</v>
      </c>
      <c r="I34" s="32">
        <f t="shared" si="4"/>
        <v>1245</v>
      </c>
      <c r="J34" s="29">
        <f>SUM(J7:J33)</f>
        <v>1326</v>
      </c>
      <c r="K34" s="32">
        <f>SUM(K7:K33)</f>
        <v>1433</v>
      </c>
      <c r="L34" s="11">
        <f>B34+D34+F34+H34+J34</f>
        <v>6630</v>
      </c>
      <c r="M34" s="11">
        <f>C34+E34+G34+I34+K34</f>
        <v>6673</v>
      </c>
      <c r="N34" s="30">
        <f>(M34/L34)*100</f>
        <v>100.64856711915536</v>
      </c>
    </row>
    <row r="35" spans="1:14" ht="115.5" customHeight="1" thickBot="1" x14ac:dyDescent="0.3">
      <c r="A35" s="34" t="s">
        <v>70</v>
      </c>
      <c r="B35" s="98" t="s">
        <v>182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9"/>
    </row>
    <row r="36" spans="1:14" ht="15.75" thickBot="1" x14ac:dyDescent="0.3">
      <c r="A36" s="85"/>
      <c r="B36" s="85"/>
      <c r="C36" s="85"/>
      <c r="D36" s="4"/>
    </row>
    <row r="37" spans="1:14" ht="15.75" thickBot="1" x14ac:dyDescent="0.3">
      <c r="A37" s="82" t="s">
        <v>166</v>
      </c>
      <c r="B37" s="86" t="s">
        <v>58</v>
      </c>
      <c r="C37" s="86"/>
      <c r="D37" s="79" t="s">
        <v>0</v>
      </c>
      <c r="E37" s="79"/>
      <c r="F37" s="79" t="s">
        <v>1</v>
      </c>
      <c r="G37" s="79"/>
      <c r="H37" s="79" t="s">
        <v>2</v>
      </c>
      <c r="I37" s="79"/>
      <c r="J37" s="79" t="s">
        <v>184</v>
      </c>
      <c r="K37" s="79"/>
      <c r="L37" s="79" t="s">
        <v>3</v>
      </c>
      <c r="M37" s="79"/>
      <c r="N37" s="84"/>
    </row>
    <row r="38" spans="1:14" ht="24.75" thickBot="1" x14ac:dyDescent="0.3">
      <c r="A38" s="83"/>
      <c r="B38" s="8" t="s">
        <v>32</v>
      </c>
      <c r="C38" s="8" t="s">
        <v>7</v>
      </c>
      <c r="D38" s="8" t="s">
        <v>32</v>
      </c>
      <c r="E38" s="8" t="s">
        <v>7</v>
      </c>
      <c r="F38" s="8" t="s">
        <v>32</v>
      </c>
      <c r="G38" s="8" t="s">
        <v>7</v>
      </c>
      <c r="H38" s="8" t="s">
        <v>32</v>
      </c>
      <c r="I38" s="8" t="s">
        <v>7</v>
      </c>
      <c r="J38" s="8" t="s">
        <v>32</v>
      </c>
      <c r="K38" s="8" t="s">
        <v>7</v>
      </c>
      <c r="L38" s="8" t="s">
        <v>183</v>
      </c>
      <c r="M38" s="8" t="s">
        <v>7</v>
      </c>
      <c r="N38" s="23" t="s">
        <v>5</v>
      </c>
    </row>
    <row r="39" spans="1:14" ht="15.75" thickBot="1" x14ac:dyDescent="0.3">
      <c r="A39" s="24" t="s">
        <v>167</v>
      </c>
      <c r="B39" s="10">
        <v>200</v>
      </c>
      <c r="C39" s="10">
        <v>225</v>
      </c>
      <c r="D39" s="10">
        <v>200</v>
      </c>
      <c r="E39" s="10">
        <v>184</v>
      </c>
      <c r="F39" s="10">
        <v>200</v>
      </c>
      <c r="G39" s="10">
        <v>223</v>
      </c>
      <c r="H39" s="10">
        <v>200</v>
      </c>
      <c r="I39" s="10">
        <v>170</v>
      </c>
      <c r="J39" s="10">
        <v>200</v>
      </c>
      <c r="K39" s="10">
        <v>234</v>
      </c>
      <c r="L39" s="11">
        <f>B39*5</f>
        <v>1000</v>
      </c>
      <c r="M39" s="11">
        <f>C39+E39+G39+I39+K39</f>
        <v>1036</v>
      </c>
      <c r="N39" s="25">
        <f t="shared" ref="N39:N40" si="5">(M39/L39)*100</f>
        <v>103.60000000000001</v>
      </c>
    </row>
    <row r="40" spans="1:14" ht="15.75" thickBot="1" x14ac:dyDescent="0.3">
      <c r="A40" s="26" t="s">
        <v>168</v>
      </c>
      <c r="B40" s="28">
        <v>25</v>
      </c>
      <c r="C40" s="28">
        <v>25</v>
      </c>
      <c r="D40" s="28">
        <v>25</v>
      </c>
      <c r="E40" s="28">
        <v>25</v>
      </c>
      <c r="F40" s="28">
        <v>25</v>
      </c>
      <c r="G40" s="28">
        <v>24</v>
      </c>
      <c r="H40" s="28" t="s">
        <v>165</v>
      </c>
      <c r="I40" s="28">
        <v>0</v>
      </c>
      <c r="J40" s="28" t="s">
        <v>165</v>
      </c>
      <c r="K40" s="28">
        <v>0</v>
      </c>
      <c r="L40" s="29">
        <f>B40*5</f>
        <v>125</v>
      </c>
      <c r="M40" s="29">
        <f>C40+E40+G40+I40+K40</f>
        <v>74</v>
      </c>
      <c r="N40" s="30">
        <f t="shared" si="5"/>
        <v>59.199999999999996</v>
      </c>
    </row>
    <row r="41" spans="1:14" ht="15.75" thickBot="1" x14ac:dyDescent="0.3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</row>
    <row r="42" spans="1:14" ht="20.100000000000001" customHeight="1" thickBot="1" x14ac:dyDescent="0.3">
      <c r="A42" s="82" t="s">
        <v>33</v>
      </c>
      <c r="B42" s="86" t="s">
        <v>58</v>
      </c>
      <c r="C42" s="86"/>
      <c r="D42" s="79" t="s">
        <v>0</v>
      </c>
      <c r="E42" s="79"/>
      <c r="F42" s="79" t="s">
        <v>1</v>
      </c>
      <c r="G42" s="79"/>
      <c r="H42" s="79" t="s">
        <v>2</v>
      </c>
      <c r="I42" s="79"/>
      <c r="J42" s="79" t="s">
        <v>184</v>
      </c>
      <c r="K42" s="79"/>
      <c r="L42" s="79" t="s">
        <v>3</v>
      </c>
      <c r="M42" s="79"/>
      <c r="N42" s="84"/>
    </row>
    <row r="43" spans="1:14" ht="27.75" customHeight="1" thickBot="1" x14ac:dyDescent="0.3">
      <c r="A43" s="83"/>
      <c r="B43" s="8" t="s">
        <v>32</v>
      </c>
      <c r="C43" s="8" t="s">
        <v>7</v>
      </c>
      <c r="D43" s="8" t="s">
        <v>32</v>
      </c>
      <c r="E43" s="8" t="s">
        <v>7</v>
      </c>
      <c r="F43" s="8" t="s">
        <v>32</v>
      </c>
      <c r="G43" s="8" t="s">
        <v>7</v>
      </c>
      <c r="H43" s="8" t="s">
        <v>32</v>
      </c>
      <c r="I43" s="8" t="s">
        <v>7</v>
      </c>
      <c r="J43" s="8" t="s">
        <v>32</v>
      </c>
      <c r="K43" s="8" t="s">
        <v>7</v>
      </c>
      <c r="L43" s="8" t="s">
        <v>183</v>
      </c>
      <c r="M43" s="8" t="s">
        <v>7</v>
      </c>
      <c r="N43" s="35" t="s">
        <v>5</v>
      </c>
    </row>
    <row r="44" spans="1:14" ht="31.5" customHeight="1" thickBot="1" x14ac:dyDescent="0.3">
      <c r="A44" s="24" t="s">
        <v>66</v>
      </c>
      <c r="B44" s="10">
        <v>5</v>
      </c>
      <c r="C44" s="80">
        <v>30</v>
      </c>
      <c r="D44" s="10">
        <v>5</v>
      </c>
      <c r="E44" s="80">
        <v>30</v>
      </c>
      <c r="F44" s="10">
        <v>5</v>
      </c>
      <c r="G44" s="80">
        <v>30</v>
      </c>
      <c r="H44" s="10">
        <v>5</v>
      </c>
      <c r="I44" s="80">
        <v>30</v>
      </c>
      <c r="J44" s="10">
        <v>5</v>
      </c>
      <c r="K44" s="80">
        <v>30</v>
      </c>
      <c r="L44" s="11">
        <f>B44*5</f>
        <v>25</v>
      </c>
      <c r="M44" s="94">
        <f>SUM(C44,E44,G44,I44,K44)</f>
        <v>150</v>
      </c>
      <c r="N44" s="25">
        <f>(M44/L44)*100</f>
        <v>600</v>
      </c>
    </row>
    <row r="45" spans="1:14" ht="30.75" customHeight="1" thickBot="1" x14ac:dyDescent="0.3">
      <c r="A45" s="24" t="s">
        <v>65</v>
      </c>
      <c r="B45" s="10">
        <v>25</v>
      </c>
      <c r="C45" s="81"/>
      <c r="D45" s="10">
        <v>25</v>
      </c>
      <c r="E45" s="81"/>
      <c r="F45" s="10">
        <v>25</v>
      </c>
      <c r="G45" s="81"/>
      <c r="H45" s="10">
        <v>25</v>
      </c>
      <c r="I45" s="81"/>
      <c r="J45" s="10">
        <v>25</v>
      </c>
      <c r="K45" s="81"/>
      <c r="L45" s="11">
        <f>B45*5</f>
        <v>125</v>
      </c>
      <c r="M45" s="95"/>
      <c r="N45" s="25">
        <f t="shared" ref="N45:N65" si="6">(M45/L45)*100</f>
        <v>0</v>
      </c>
    </row>
    <row r="46" spans="1:14" ht="19.5" customHeight="1" thickBot="1" x14ac:dyDescent="0.3">
      <c r="A46" s="24" t="s">
        <v>34</v>
      </c>
      <c r="B46" s="10">
        <v>300</v>
      </c>
      <c r="C46" s="10">
        <v>320</v>
      </c>
      <c r="D46" s="10">
        <v>300</v>
      </c>
      <c r="E46" s="10">
        <v>280</v>
      </c>
      <c r="F46" s="10">
        <v>300</v>
      </c>
      <c r="G46" s="10">
        <v>320</v>
      </c>
      <c r="H46" s="10">
        <v>300</v>
      </c>
      <c r="I46" s="10">
        <v>0</v>
      </c>
      <c r="J46" s="10">
        <v>300</v>
      </c>
      <c r="K46" s="10">
        <v>0</v>
      </c>
      <c r="L46" s="11">
        <f t="shared" ref="L46:L66" si="7">B46*5</f>
        <v>1500</v>
      </c>
      <c r="M46" s="11">
        <f t="shared" ref="M46:M66" si="8">SUM(C46,E46,G46,I46,K46)</f>
        <v>920</v>
      </c>
      <c r="N46" s="25">
        <f t="shared" si="6"/>
        <v>61.333333333333329</v>
      </c>
    </row>
    <row r="47" spans="1:14" ht="29.25" customHeight="1" thickBot="1" x14ac:dyDescent="0.3">
      <c r="A47" s="24" t="s">
        <v>35</v>
      </c>
      <c r="B47" s="10">
        <v>1200</v>
      </c>
      <c r="C47" s="10">
        <v>1200</v>
      </c>
      <c r="D47" s="10">
        <v>1200</v>
      </c>
      <c r="E47" s="10">
        <v>1100</v>
      </c>
      <c r="F47" s="10">
        <v>1200</v>
      </c>
      <c r="G47" s="10">
        <v>1250</v>
      </c>
      <c r="H47" s="10">
        <v>1200</v>
      </c>
      <c r="I47" s="10">
        <v>1100</v>
      </c>
      <c r="J47" s="10">
        <v>1200</v>
      </c>
      <c r="K47" s="10">
        <v>1005</v>
      </c>
      <c r="L47" s="11">
        <f t="shared" si="7"/>
        <v>6000</v>
      </c>
      <c r="M47" s="11">
        <f t="shared" si="8"/>
        <v>5655</v>
      </c>
      <c r="N47" s="25">
        <f t="shared" si="6"/>
        <v>94.25</v>
      </c>
    </row>
    <row r="48" spans="1:14" ht="32.25" customHeight="1" thickBot="1" x14ac:dyDescent="0.3">
      <c r="A48" s="24" t="s">
        <v>36</v>
      </c>
      <c r="B48" s="10">
        <v>200</v>
      </c>
      <c r="C48" s="10">
        <v>200</v>
      </c>
      <c r="D48" s="10">
        <v>200</v>
      </c>
      <c r="E48" s="10">
        <v>200</v>
      </c>
      <c r="F48" s="10">
        <v>200</v>
      </c>
      <c r="G48" s="10">
        <v>200</v>
      </c>
      <c r="H48" s="10">
        <v>200</v>
      </c>
      <c r="I48" s="10">
        <v>214</v>
      </c>
      <c r="J48" s="10">
        <v>200</v>
      </c>
      <c r="K48" s="10">
        <v>214</v>
      </c>
      <c r="L48" s="11">
        <f t="shared" si="7"/>
        <v>1000</v>
      </c>
      <c r="M48" s="11">
        <f t="shared" si="8"/>
        <v>1028</v>
      </c>
      <c r="N48" s="25">
        <f t="shared" si="6"/>
        <v>102.8</v>
      </c>
    </row>
    <row r="49" spans="1:14" ht="30.75" customHeight="1" thickBot="1" x14ac:dyDescent="0.3">
      <c r="A49" s="24" t="s">
        <v>37</v>
      </c>
      <c r="B49" s="10">
        <v>220</v>
      </c>
      <c r="C49" s="10">
        <v>228</v>
      </c>
      <c r="D49" s="10">
        <v>220</v>
      </c>
      <c r="E49" s="10">
        <v>220</v>
      </c>
      <c r="F49" s="10">
        <v>220</v>
      </c>
      <c r="G49" s="10">
        <v>250</v>
      </c>
      <c r="H49" s="10">
        <v>220</v>
      </c>
      <c r="I49" s="10">
        <v>220</v>
      </c>
      <c r="J49" s="10">
        <v>220</v>
      </c>
      <c r="K49" s="10">
        <v>222</v>
      </c>
      <c r="L49" s="11">
        <f t="shared" si="7"/>
        <v>1100</v>
      </c>
      <c r="M49" s="11">
        <f t="shared" si="8"/>
        <v>1140</v>
      </c>
      <c r="N49" s="25">
        <f t="shared" si="6"/>
        <v>103.63636363636364</v>
      </c>
    </row>
    <row r="50" spans="1:14" ht="30.75" customHeight="1" thickBot="1" x14ac:dyDescent="0.3">
      <c r="A50" s="24" t="s">
        <v>38</v>
      </c>
      <c r="B50" s="10">
        <v>14</v>
      </c>
      <c r="C50" s="10">
        <v>14</v>
      </c>
      <c r="D50" s="10">
        <v>14</v>
      </c>
      <c r="E50" s="10">
        <v>14</v>
      </c>
      <c r="F50" s="10">
        <v>14</v>
      </c>
      <c r="G50" s="10">
        <v>14</v>
      </c>
      <c r="H50" s="10">
        <v>14</v>
      </c>
      <c r="I50" s="10">
        <v>14</v>
      </c>
      <c r="J50" s="10">
        <v>14</v>
      </c>
      <c r="K50" s="10">
        <v>14</v>
      </c>
      <c r="L50" s="11">
        <f t="shared" si="7"/>
        <v>70</v>
      </c>
      <c r="M50" s="11">
        <f t="shared" si="8"/>
        <v>70</v>
      </c>
      <c r="N50" s="25">
        <f t="shared" si="6"/>
        <v>100</v>
      </c>
    </row>
    <row r="51" spans="1:14" ht="20.25" customHeight="1" thickBot="1" x14ac:dyDescent="0.3">
      <c r="A51" s="24" t="s">
        <v>39</v>
      </c>
      <c r="B51" s="10">
        <v>60</v>
      </c>
      <c r="C51" s="10">
        <v>60</v>
      </c>
      <c r="D51" s="10">
        <v>60</v>
      </c>
      <c r="E51" s="10">
        <v>60</v>
      </c>
      <c r="F51" s="10">
        <v>60</v>
      </c>
      <c r="G51" s="10">
        <v>60</v>
      </c>
      <c r="H51" s="10">
        <v>60</v>
      </c>
      <c r="I51" s="10">
        <v>60</v>
      </c>
      <c r="J51" s="10">
        <v>60</v>
      </c>
      <c r="K51" s="10">
        <v>60</v>
      </c>
      <c r="L51" s="11">
        <f t="shared" si="7"/>
        <v>300</v>
      </c>
      <c r="M51" s="11">
        <f t="shared" si="8"/>
        <v>300</v>
      </c>
      <c r="N51" s="25">
        <f>(M51/L51)*100</f>
        <v>100</v>
      </c>
    </row>
    <row r="52" spans="1:14" ht="20.25" customHeight="1" thickBot="1" x14ac:dyDescent="0.3">
      <c r="A52" s="24" t="s">
        <v>40</v>
      </c>
      <c r="B52" s="10">
        <v>117</v>
      </c>
      <c r="C52" s="10">
        <v>122</v>
      </c>
      <c r="D52" s="10">
        <v>117</v>
      </c>
      <c r="E52" s="10">
        <v>67</v>
      </c>
      <c r="F52" s="10">
        <v>117</v>
      </c>
      <c r="G52" s="10">
        <v>128</v>
      </c>
      <c r="H52" s="10">
        <v>117</v>
      </c>
      <c r="I52" s="10">
        <v>145</v>
      </c>
      <c r="J52" s="10">
        <v>117</v>
      </c>
      <c r="K52" s="10">
        <v>126</v>
      </c>
      <c r="L52" s="11">
        <f t="shared" si="7"/>
        <v>585</v>
      </c>
      <c r="M52" s="11">
        <f t="shared" si="8"/>
        <v>588</v>
      </c>
      <c r="N52" s="25">
        <f t="shared" si="6"/>
        <v>100.51282051282051</v>
      </c>
    </row>
    <row r="53" spans="1:14" ht="31.5" customHeight="1" thickBot="1" x14ac:dyDescent="0.3">
      <c r="A53" s="24" t="s">
        <v>41</v>
      </c>
      <c r="B53" s="10">
        <v>150</v>
      </c>
      <c r="C53" s="10">
        <v>150</v>
      </c>
      <c r="D53" s="10">
        <v>150</v>
      </c>
      <c r="E53" s="10">
        <v>150</v>
      </c>
      <c r="F53" s="10">
        <v>150</v>
      </c>
      <c r="G53" s="10">
        <v>170</v>
      </c>
      <c r="H53" s="10">
        <v>150</v>
      </c>
      <c r="I53" s="10">
        <v>140</v>
      </c>
      <c r="J53" s="10">
        <v>150</v>
      </c>
      <c r="K53" s="10">
        <v>156</v>
      </c>
      <c r="L53" s="11">
        <f t="shared" si="7"/>
        <v>750</v>
      </c>
      <c r="M53" s="11">
        <f t="shared" si="8"/>
        <v>766</v>
      </c>
      <c r="N53" s="25">
        <f t="shared" si="6"/>
        <v>102.13333333333334</v>
      </c>
    </row>
    <row r="54" spans="1:14" ht="28.5" customHeight="1" thickBot="1" x14ac:dyDescent="0.3">
      <c r="A54" s="24" t="s">
        <v>42</v>
      </c>
      <c r="B54" s="10">
        <v>70</v>
      </c>
      <c r="C54" s="10">
        <v>70</v>
      </c>
      <c r="D54" s="10">
        <v>70</v>
      </c>
      <c r="E54" s="10">
        <v>70</v>
      </c>
      <c r="F54" s="10">
        <v>70</v>
      </c>
      <c r="G54" s="10">
        <v>70</v>
      </c>
      <c r="H54" s="10">
        <v>70</v>
      </c>
      <c r="I54" s="10">
        <v>70</v>
      </c>
      <c r="J54" s="10">
        <v>70</v>
      </c>
      <c r="K54" s="10">
        <v>76</v>
      </c>
      <c r="L54" s="11">
        <f t="shared" si="7"/>
        <v>350</v>
      </c>
      <c r="M54" s="11">
        <f t="shared" si="8"/>
        <v>356</v>
      </c>
      <c r="N54" s="25">
        <f t="shared" si="6"/>
        <v>101.71428571428571</v>
      </c>
    </row>
    <row r="55" spans="1:14" ht="20.100000000000001" customHeight="1" thickBot="1" x14ac:dyDescent="0.3">
      <c r="A55" s="24" t="s">
        <v>43</v>
      </c>
      <c r="B55" s="10">
        <v>25</v>
      </c>
      <c r="C55" s="10">
        <v>25</v>
      </c>
      <c r="D55" s="10">
        <v>25</v>
      </c>
      <c r="E55" s="10">
        <v>25</v>
      </c>
      <c r="F55" s="10">
        <v>25</v>
      </c>
      <c r="G55" s="10">
        <v>20</v>
      </c>
      <c r="H55" s="10">
        <v>25</v>
      </c>
      <c r="I55" s="10">
        <v>30</v>
      </c>
      <c r="J55" s="10">
        <v>25</v>
      </c>
      <c r="K55" s="10">
        <v>28</v>
      </c>
      <c r="L55" s="11">
        <f t="shared" si="7"/>
        <v>125</v>
      </c>
      <c r="M55" s="11">
        <f t="shared" si="8"/>
        <v>128</v>
      </c>
      <c r="N55" s="25">
        <f t="shared" si="6"/>
        <v>102.4</v>
      </c>
    </row>
    <row r="56" spans="1:14" ht="20.100000000000001" customHeight="1" thickBot="1" x14ac:dyDescent="0.3">
      <c r="A56" s="24" t="s">
        <v>67</v>
      </c>
      <c r="B56" s="10">
        <v>4</v>
      </c>
      <c r="C56" s="10">
        <v>14</v>
      </c>
      <c r="D56" s="10">
        <v>4</v>
      </c>
      <c r="E56" s="10">
        <v>14</v>
      </c>
      <c r="F56" s="10">
        <v>4</v>
      </c>
      <c r="G56" s="10">
        <v>14</v>
      </c>
      <c r="H56" s="10">
        <v>4</v>
      </c>
      <c r="I56" s="10">
        <v>0</v>
      </c>
      <c r="J56" s="10">
        <v>4</v>
      </c>
      <c r="K56" s="10">
        <v>0</v>
      </c>
      <c r="L56" s="11">
        <f t="shared" si="7"/>
        <v>20</v>
      </c>
      <c r="M56" s="11">
        <f t="shared" si="8"/>
        <v>42</v>
      </c>
      <c r="N56" s="25">
        <f t="shared" si="6"/>
        <v>210</v>
      </c>
    </row>
    <row r="57" spans="1:14" ht="20.100000000000001" customHeight="1" thickBot="1" x14ac:dyDescent="0.3">
      <c r="A57" s="24" t="s">
        <v>44</v>
      </c>
      <c r="B57" s="10">
        <v>50</v>
      </c>
      <c r="C57" s="10">
        <v>50</v>
      </c>
      <c r="D57" s="10">
        <v>50</v>
      </c>
      <c r="E57" s="10">
        <v>50</v>
      </c>
      <c r="F57" s="10">
        <v>50</v>
      </c>
      <c r="G57" s="10">
        <v>50</v>
      </c>
      <c r="H57" s="10">
        <v>50</v>
      </c>
      <c r="I57" s="10">
        <v>50</v>
      </c>
      <c r="J57" s="10">
        <v>50</v>
      </c>
      <c r="K57" s="10">
        <v>64</v>
      </c>
      <c r="L57" s="11">
        <f t="shared" si="7"/>
        <v>250</v>
      </c>
      <c r="M57" s="11">
        <f t="shared" si="8"/>
        <v>264</v>
      </c>
      <c r="N57" s="25">
        <f t="shared" si="6"/>
        <v>105.60000000000001</v>
      </c>
    </row>
    <row r="58" spans="1:14" ht="36" customHeight="1" thickBot="1" x14ac:dyDescent="0.3">
      <c r="A58" s="24" t="s">
        <v>45</v>
      </c>
      <c r="B58" s="10">
        <v>80</v>
      </c>
      <c r="C58" s="10">
        <v>76</v>
      </c>
      <c r="D58" s="10">
        <v>80</v>
      </c>
      <c r="E58" s="10">
        <v>80</v>
      </c>
      <c r="F58" s="10">
        <v>80</v>
      </c>
      <c r="G58" s="10">
        <v>80</v>
      </c>
      <c r="H58" s="10">
        <v>80</v>
      </c>
      <c r="I58" s="10">
        <v>80</v>
      </c>
      <c r="J58" s="10">
        <v>80</v>
      </c>
      <c r="K58" s="10">
        <v>82</v>
      </c>
      <c r="L58" s="11">
        <f t="shared" si="7"/>
        <v>400</v>
      </c>
      <c r="M58" s="11">
        <f t="shared" si="8"/>
        <v>398</v>
      </c>
      <c r="N58" s="25">
        <f t="shared" si="6"/>
        <v>99.5</v>
      </c>
    </row>
    <row r="59" spans="1:14" ht="20.100000000000001" customHeight="1" thickBot="1" x14ac:dyDescent="0.3">
      <c r="A59" s="24" t="s">
        <v>46</v>
      </c>
      <c r="B59" s="10">
        <v>70</v>
      </c>
      <c r="C59" s="10">
        <v>63</v>
      </c>
      <c r="D59" s="10">
        <v>70</v>
      </c>
      <c r="E59" s="10">
        <v>63</v>
      </c>
      <c r="F59" s="10">
        <v>70</v>
      </c>
      <c r="G59" s="10">
        <v>63</v>
      </c>
      <c r="H59" s="10">
        <v>70</v>
      </c>
      <c r="I59" s="10">
        <v>63</v>
      </c>
      <c r="J59" s="10">
        <v>70</v>
      </c>
      <c r="K59" s="10">
        <v>63</v>
      </c>
      <c r="L59" s="11">
        <f t="shared" si="7"/>
        <v>350</v>
      </c>
      <c r="M59" s="11">
        <f t="shared" si="8"/>
        <v>315</v>
      </c>
      <c r="N59" s="25">
        <f t="shared" si="6"/>
        <v>90</v>
      </c>
    </row>
    <row r="60" spans="1:14" ht="31.5" customHeight="1" thickBot="1" x14ac:dyDescent="0.3">
      <c r="A60" s="24" t="s">
        <v>47</v>
      </c>
      <c r="B60" s="10">
        <v>12</v>
      </c>
      <c r="C60" s="10">
        <v>12</v>
      </c>
      <c r="D60" s="10">
        <v>12</v>
      </c>
      <c r="E60" s="10">
        <v>12</v>
      </c>
      <c r="F60" s="10">
        <v>12</v>
      </c>
      <c r="G60" s="10">
        <v>12</v>
      </c>
      <c r="H60" s="10">
        <v>12</v>
      </c>
      <c r="I60" s="10">
        <v>12</v>
      </c>
      <c r="J60" s="10">
        <v>12</v>
      </c>
      <c r="K60" s="10">
        <v>12</v>
      </c>
      <c r="L60" s="11">
        <f t="shared" si="7"/>
        <v>60</v>
      </c>
      <c r="M60" s="11">
        <f t="shared" si="8"/>
        <v>60</v>
      </c>
      <c r="N60" s="25">
        <f t="shared" si="6"/>
        <v>100</v>
      </c>
    </row>
    <row r="61" spans="1:14" ht="20.100000000000001" customHeight="1" thickBot="1" x14ac:dyDescent="0.3">
      <c r="A61" s="24" t="s">
        <v>48</v>
      </c>
      <c r="B61" s="10">
        <v>100</v>
      </c>
      <c r="C61" s="10">
        <v>140</v>
      </c>
      <c r="D61" s="10">
        <v>100</v>
      </c>
      <c r="E61" s="10">
        <v>100</v>
      </c>
      <c r="F61" s="10">
        <v>100</v>
      </c>
      <c r="G61" s="10">
        <v>100</v>
      </c>
      <c r="H61" s="10">
        <v>100</v>
      </c>
      <c r="I61" s="10">
        <v>100</v>
      </c>
      <c r="J61" s="10">
        <v>100</v>
      </c>
      <c r="K61" s="10">
        <v>100</v>
      </c>
      <c r="L61" s="11">
        <f t="shared" si="7"/>
        <v>500</v>
      </c>
      <c r="M61" s="11">
        <f t="shared" si="8"/>
        <v>540</v>
      </c>
      <c r="N61" s="25">
        <f t="shared" si="6"/>
        <v>108</v>
      </c>
    </row>
    <row r="62" spans="1:14" ht="20.100000000000001" customHeight="1" thickBot="1" x14ac:dyDescent="0.3">
      <c r="A62" s="24" t="s">
        <v>68</v>
      </c>
      <c r="B62" s="10">
        <v>10</v>
      </c>
      <c r="C62" s="10">
        <v>0</v>
      </c>
      <c r="D62" s="10">
        <v>10</v>
      </c>
      <c r="E62" s="10">
        <v>0</v>
      </c>
      <c r="F62" s="10">
        <v>10</v>
      </c>
      <c r="G62" s="10">
        <v>0</v>
      </c>
      <c r="H62" s="10">
        <v>10</v>
      </c>
      <c r="I62" s="10">
        <v>0</v>
      </c>
      <c r="J62" s="10">
        <v>10</v>
      </c>
      <c r="K62" s="10">
        <v>0</v>
      </c>
      <c r="L62" s="11">
        <f t="shared" si="7"/>
        <v>50</v>
      </c>
      <c r="M62" s="11">
        <f t="shared" si="8"/>
        <v>0</v>
      </c>
      <c r="N62" s="25">
        <f t="shared" si="6"/>
        <v>0</v>
      </c>
    </row>
    <row r="63" spans="1:14" ht="20.100000000000001" customHeight="1" thickBot="1" x14ac:dyDescent="0.3">
      <c r="A63" s="24" t="s">
        <v>49</v>
      </c>
      <c r="B63" s="10">
        <v>5</v>
      </c>
      <c r="C63" s="10">
        <v>5</v>
      </c>
      <c r="D63" s="10">
        <v>5</v>
      </c>
      <c r="E63" s="10">
        <v>5</v>
      </c>
      <c r="F63" s="10">
        <v>5</v>
      </c>
      <c r="G63" s="10">
        <v>5</v>
      </c>
      <c r="H63" s="10">
        <v>5</v>
      </c>
      <c r="I63" s="10">
        <v>5</v>
      </c>
      <c r="J63" s="10">
        <v>5</v>
      </c>
      <c r="K63" s="10">
        <v>5</v>
      </c>
      <c r="L63" s="11">
        <f t="shared" si="7"/>
        <v>25</v>
      </c>
      <c r="M63" s="11">
        <f t="shared" si="8"/>
        <v>25</v>
      </c>
      <c r="N63" s="25">
        <f t="shared" si="6"/>
        <v>100</v>
      </c>
    </row>
    <row r="64" spans="1:14" ht="20.100000000000001" customHeight="1" thickBot="1" x14ac:dyDescent="0.3">
      <c r="A64" s="24" t="s">
        <v>50</v>
      </c>
      <c r="B64" s="10">
        <v>3</v>
      </c>
      <c r="C64" s="10">
        <v>3</v>
      </c>
      <c r="D64" s="10">
        <v>3</v>
      </c>
      <c r="E64" s="10">
        <v>3</v>
      </c>
      <c r="F64" s="10">
        <v>3</v>
      </c>
      <c r="G64" s="10">
        <v>3</v>
      </c>
      <c r="H64" s="10">
        <v>3</v>
      </c>
      <c r="I64" s="10">
        <v>3</v>
      </c>
      <c r="J64" s="10">
        <v>3</v>
      </c>
      <c r="K64" s="10">
        <v>3</v>
      </c>
      <c r="L64" s="11">
        <f t="shared" si="7"/>
        <v>15</v>
      </c>
      <c r="M64" s="11">
        <f t="shared" si="8"/>
        <v>15</v>
      </c>
      <c r="N64" s="25">
        <f t="shared" si="6"/>
        <v>100</v>
      </c>
    </row>
    <row r="65" spans="1:14" ht="20.100000000000001" customHeight="1" thickBot="1" x14ac:dyDescent="0.3">
      <c r="A65" s="24" t="s">
        <v>51</v>
      </c>
      <c r="B65" s="10">
        <v>2</v>
      </c>
      <c r="C65" s="10">
        <v>2</v>
      </c>
      <c r="D65" s="10">
        <v>2</v>
      </c>
      <c r="E65" s="10">
        <v>2</v>
      </c>
      <c r="F65" s="10">
        <v>2</v>
      </c>
      <c r="G65" s="10">
        <v>2</v>
      </c>
      <c r="H65" s="10">
        <v>2</v>
      </c>
      <c r="I65" s="10">
        <v>2</v>
      </c>
      <c r="J65" s="10">
        <v>2</v>
      </c>
      <c r="K65" s="10">
        <v>2</v>
      </c>
      <c r="L65" s="11">
        <f t="shared" si="7"/>
        <v>10</v>
      </c>
      <c r="M65" s="11">
        <f t="shared" si="8"/>
        <v>10</v>
      </c>
      <c r="N65" s="25">
        <f t="shared" si="6"/>
        <v>100</v>
      </c>
    </row>
    <row r="66" spans="1:14" ht="30.75" thickBot="1" x14ac:dyDescent="0.3">
      <c r="A66" s="24" t="s">
        <v>62</v>
      </c>
      <c r="B66" s="10">
        <v>50</v>
      </c>
      <c r="C66" s="10">
        <v>1665</v>
      </c>
      <c r="D66" s="10">
        <v>50</v>
      </c>
      <c r="E66" s="10">
        <v>1658</v>
      </c>
      <c r="F66" s="10">
        <v>50</v>
      </c>
      <c r="G66" s="10">
        <v>1632</v>
      </c>
      <c r="H66" s="10">
        <v>50</v>
      </c>
      <c r="I66" s="10">
        <v>2029</v>
      </c>
      <c r="J66" s="10">
        <v>50</v>
      </c>
      <c r="K66" s="10">
        <v>1657</v>
      </c>
      <c r="L66" s="11">
        <f t="shared" si="7"/>
        <v>250</v>
      </c>
      <c r="M66" s="11">
        <f t="shared" si="8"/>
        <v>8641</v>
      </c>
      <c r="N66" s="25">
        <f>(M66/L66)*100</f>
        <v>3456.4</v>
      </c>
    </row>
    <row r="67" spans="1:14" s="33" customFormat="1" ht="20.100000000000001" customHeight="1" thickBot="1" x14ac:dyDescent="0.3">
      <c r="A67" s="31" t="s">
        <v>3</v>
      </c>
      <c r="B67" s="29">
        <f>SUM(B44:B66)</f>
        <v>2772</v>
      </c>
      <c r="C67" s="29">
        <f t="shared" ref="C67:G67" si="9">SUM(C44:C66)</f>
        <v>4449</v>
      </c>
      <c r="D67" s="29">
        <f t="shared" si="9"/>
        <v>2772</v>
      </c>
      <c r="E67" s="29">
        <f t="shared" si="9"/>
        <v>4203</v>
      </c>
      <c r="F67" s="29">
        <f t="shared" si="9"/>
        <v>2772</v>
      </c>
      <c r="G67" s="32">
        <f t="shared" si="9"/>
        <v>4473</v>
      </c>
      <c r="H67" s="29">
        <f>SUM(H44:H66)</f>
        <v>2772</v>
      </c>
      <c r="I67" s="32">
        <f>SUM(I44:I66)</f>
        <v>4367</v>
      </c>
      <c r="J67" s="32">
        <f>SUM(J44:J66)</f>
        <v>2772</v>
      </c>
      <c r="K67" s="32">
        <f>SUM(K44:K66)</f>
        <v>3919</v>
      </c>
      <c r="L67" s="11">
        <f>SUM(B67,D67,F67,H67,J67)</f>
        <v>13860</v>
      </c>
      <c r="M67" s="11">
        <f>SUM(C67,E67,G67,I67,K67)</f>
        <v>21411</v>
      </c>
      <c r="N67" s="30">
        <f>(M67/L67)*100</f>
        <v>154.48051948051949</v>
      </c>
    </row>
    <row r="68" spans="1:14" ht="48" customHeight="1" thickBot="1" x14ac:dyDescent="0.3">
      <c r="A68" s="36" t="s">
        <v>70</v>
      </c>
      <c r="B68" s="98" t="s">
        <v>63</v>
      </c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9"/>
    </row>
    <row r="69" spans="1:14" ht="15.75" thickBot="1" x14ac:dyDescent="0.3">
      <c r="A69" s="5"/>
    </row>
    <row r="70" spans="1:14" ht="20.100000000000001" customHeight="1" thickBot="1" x14ac:dyDescent="0.3">
      <c r="A70" s="82" t="s">
        <v>52</v>
      </c>
      <c r="B70" s="86" t="s">
        <v>58</v>
      </c>
      <c r="C70" s="86"/>
      <c r="D70" s="86" t="s">
        <v>59</v>
      </c>
      <c r="E70" s="86"/>
      <c r="F70" s="86" t="s">
        <v>60</v>
      </c>
      <c r="G70" s="86"/>
      <c r="H70" s="86" t="s">
        <v>61</v>
      </c>
      <c r="I70" s="86"/>
      <c r="J70" s="79" t="s">
        <v>184</v>
      </c>
      <c r="K70" s="79"/>
      <c r="L70" s="79" t="s">
        <v>3</v>
      </c>
      <c r="M70" s="79"/>
      <c r="N70" s="84"/>
    </row>
    <row r="71" spans="1:14" ht="27" customHeight="1" thickBot="1" x14ac:dyDescent="0.3">
      <c r="A71" s="83"/>
      <c r="B71" s="8" t="s">
        <v>32</v>
      </c>
      <c r="C71" s="8" t="s">
        <v>4</v>
      </c>
      <c r="D71" s="8" t="s">
        <v>32</v>
      </c>
      <c r="E71" s="8" t="s">
        <v>4</v>
      </c>
      <c r="F71" s="8" t="s">
        <v>32</v>
      </c>
      <c r="G71" s="8" t="s">
        <v>4</v>
      </c>
      <c r="H71" s="8" t="s">
        <v>32</v>
      </c>
      <c r="I71" s="8" t="s">
        <v>4</v>
      </c>
      <c r="J71" s="8" t="s">
        <v>32</v>
      </c>
      <c r="K71" s="8" t="s">
        <v>7</v>
      </c>
      <c r="L71" s="8" t="s">
        <v>183</v>
      </c>
      <c r="M71" s="9" t="s">
        <v>4</v>
      </c>
      <c r="N71" s="23" t="s">
        <v>5</v>
      </c>
    </row>
    <row r="72" spans="1:14" ht="15.75" thickBot="1" x14ac:dyDescent="0.3">
      <c r="A72" s="24" t="s">
        <v>53</v>
      </c>
      <c r="B72" s="10">
        <v>475</v>
      </c>
      <c r="C72" s="12">
        <v>406</v>
      </c>
      <c r="D72" s="10">
        <v>475</v>
      </c>
      <c r="E72" s="12">
        <v>502</v>
      </c>
      <c r="F72" s="10">
        <v>475</v>
      </c>
      <c r="G72" s="12">
        <v>559</v>
      </c>
      <c r="H72" s="10">
        <v>475</v>
      </c>
      <c r="I72" s="12">
        <v>518</v>
      </c>
      <c r="J72" s="10">
        <v>475</v>
      </c>
      <c r="K72" s="12">
        <v>527</v>
      </c>
      <c r="L72" s="11">
        <f>B72*5</f>
        <v>2375</v>
      </c>
      <c r="M72" s="11">
        <f>SUM(C72,E72,G72,I72,K72)</f>
        <v>2512</v>
      </c>
      <c r="N72" s="25">
        <f>(M72/L72)*100</f>
        <v>105.76842105263158</v>
      </c>
    </row>
    <row r="73" spans="1:14" s="33" customFormat="1" ht="15.75" thickBot="1" x14ac:dyDescent="0.3">
      <c r="A73" s="31" t="s">
        <v>3</v>
      </c>
      <c r="B73" s="29">
        <v>475</v>
      </c>
      <c r="C73" s="29">
        <v>406</v>
      </c>
      <c r="D73" s="29">
        <v>475</v>
      </c>
      <c r="E73" s="29">
        <v>502</v>
      </c>
      <c r="F73" s="29">
        <v>475</v>
      </c>
      <c r="G73" s="29">
        <v>559</v>
      </c>
      <c r="H73" s="29">
        <v>475</v>
      </c>
      <c r="I73" s="29">
        <v>518</v>
      </c>
      <c r="J73" s="29">
        <v>475</v>
      </c>
      <c r="K73" s="29">
        <v>527</v>
      </c>
      <c r="L73" s="29">
        <f>B73*5</f>
        <v>2375</v>
      </c>
      <c r="M73" s="29">
        <f>SUM(C73,E73,G73,I73,K73)</f>
        <v>2512</v>
      </c>
      <c r="N73" s="30">
        <f t="shared" ref="N73" si="10">(M73/L73)*100</f>
        <v>105.76842105263158</v>
      </c>
    </row>
    <row r="74" spans="1:14" ht="15.75" thickBot="1" x14ac:dyDescent="0.3">
      <c r="A74" s="5"/>
    </row>
    <row r="75" spans="1:14" ht="20.100000000000001" customHeight="1" thickBot="1" x14ac:dyDescent="0.3">
      <c r="A75" s="82" t="s">
        <v>169</v>
      </c>
      <c r="B75" s="86" t="s">
        <v>58</v>
      </c>
      <c r="C75" s="86"/>
      <c r="D75" s="86" t="s">
        <v>59</v>
      </c>
      <c r="E75" s="86"/>
      <c r="F75" s="86" t="s">
        <v>60</v>
      </c>
      <c r="G75" s="86"/>
      <c r="H75" s="86" t="s">
        <v>61</v>
      </c>
      <c r="I75" s="86"/>
      <c r="J75" s="79" t="s">
        <v>184</v>
      </c>
      <c r="K75" s="79"/>
      <c r="L75" s="79" t="s">
        <v>3</v>
      </c>
      <c r="M75" s="79"/>
      <c r="N75" s="84"/>
    </row>
    <row r="76" spans="1:14" ht="24.75" thickBot="1" x14ac:dyDescent="0.3">
      <c r="A76" s="83"/>
      <c r="B76" s="8" t="s">
        <v>32</v>
      </c>
      <c r="C76" s="8" t="s">
        <v>4</v>
      </c>
      <c r="D76" s="8" t="s">
        <v>32</v>
      </c>
      <c r="E76" s="8" t="s">
        <v>4</v>
      </c>
      <c r="F76" s="8" t="s">
        <v>32</v>
      </c>
      <c r="G76" s="8" t="s">
        <v>4</v>
      </c>
      <c r="H76" s="8" t="s">
        <v>32</v>
      </c>
      <c r="I76" s="8" t="s">
        <v>4</v>
      </c>
      <c r="J76" s="8" t="s">
        <v>32</v>
      </c>
      <c r="K76" s="8" t="s">
        <v>7</v>
      </c>
      <c r="L76" s="8" t="s">
        <v>183</v>
      </c>
      <c r="M76" s="9" t="s">
        <v>4</v>
      </c>
      <c r="N76" s="23" t="s">
        <v>5</v>
      </c>
    </row>
    <row r="77" spans="1:14" ht="15.75" thickBot="1" x14ac:dyDescent="0.3">
      <c r="A77" s="26" t="s">
        <v>171</v>
      </c>
      <c r="B77" s="28" t="s">
        <v>170</v>
      </c>
      <c r="C77" s="55">
        <v>52.05</v>
      </c>
      <c r="D77" s="28" t="s">
        <v>170</v>
      </c>
      <c r="E77" s="55">
        <v>57.29</v>
      </c>
      <c r="F77" s="28" t="s">
        <v>170</v>
      </c>
      <c r="G77" s="55">
        <v>44.65</v>
      </c>
      <c r="H77" s="28" t="s">
        <v>170</v>
      </c>
      <c r="I77" s="27">
        <v>45</v>
      </c>
      <c r="J77" s="28" t="s">
        <v>170</v>
      </c>
      <c r="K77" s="55">
        <v>44.72</v>
      </c>
      <c r="L77" s="29">
        <f>90*5</f>
        <v>450</v>
      </c>
      <c r="M77" s="56">
        <f>SUM(C77,E77,G77,I77,K77)</f>
        <v>243.71</v>
      </c>
      <c r="N77" s="30">
        <f>(M77/L77)*100</f>
        <v>54.157777777777781</v>
      </c>
    </row>
    <row r="78" spans="1:14" ht="15.75" thickBot="1" x14ac:dyDescent="0.3">
      <c r="A78" s="5"/>
    </row>
    <row r="79" spans="1:14" ht="15.75" thickBot="1" x14ac:dyDescent="0.3">
      <c r="A79" s="82" t="s">
        <v>74</v>
      </c>
      <c r="B79" s="86" t="s">
        <v>58</v>
      </c>
      <c r="C79" s="86"/>
      <c r="D79" s="86" t="s">
        <v>59</v>
      </c>
      <c r="E79" s="86"/>
      <c r="F79" s="86" t="s">
        <v>60</v>
      </c>
      <c r="G79" s="86"/>
      <c r="H79" s="86" t="s">
        <v>61</v>
      </c>
      <c r="I79" s="86"/>
      <c r="J79" s="79" t="s">
        <v>184</v>
      </c>
      <c r="K79" s="79"/>
      <c r="L79" s="79" t="s">
        <v>3</v>
      </c>
      <c r="M79" s="79"/>
      <c r="N79" s="84"/>
    </row>
    <row r="80" spans="1:14" ht="15.75" thickBot="1" x14ac:dyDescent="0.3">
      <c r="A80" s="83"/>
      <c r="B80" s="8" t="s">
        <v>81</v>
      </c>
      <c r="C80" s="8" t="s">
        <v>4</v>
      </c>
      <c r="D80" s="8" t="s">
        <v>81</v>
      </c>
      <c r="E80" s="8" t="s">
        <v>4</v>
      </c>
      <c r="F80" s="8" t="s">
        <v>81</v>
      </c>
      <c r="G80" s="8" t="s">
        <v>4</v>
      </c>
      <c r="H80" s="8" t="s">
        <v>81</v>
      </c>
      <c r="I80" s="8" t="s">
        <v>4</v>
      </c>
      <c r="J80" s="8" t="s">
        <v>81</v>
      </c>
      <c r="K80" s="8" t="s">
        <v>4</v>
      </c>
      <c r="L80" s="8" t="s">
        <v>183</v>
      </c>
      <c r="M80" s="8" t="s">
        <v>4</v>
      </c>
      <c r="N80" s="35" t="s">
        <v>5</v>
      </c>
    </row>
    <row r="81" spans="1:14" ht="15.75" thickBot="1" x14ac:dyDescent="0.3">
      <c r="A81" s="24" t="s">
        <v>75</v>
      </c>
      <c r="B81" s="10">
        <v>720</v>
      </c>
      <c r="C81" s="10">
        <v>1328</v>
      </c>
      <c r="D81" s="10">
        <v>720</v>
      </c>
      <c r="E81" s="10">
        <v>1172</v>
      </c>
      <c r="F81" s="10">
        <v>720</v>
      </c>
      <c r="G81" s="10">
        <v>1275</v>
      </c>
      <c r="H81" s="10">
        <v>720</v>
      </c>
      <c r="I81" s="10">
        <v>1271</v>
      </c>
      <c r="J81" s="10">
        <v>720</v>
      </c>
      <c r="K81" s="10">
        <v>1454</v>
      </c>
      <c r="L81" s="9">
        <f>SUM(B81,D81,F81,H81,J81)</f>
        <v>3600</v>
      </c>
      <c r="M81" s="9">
        <f>SUM(C81,E81,G81,I81,K81)</f>
        <v>6500</v>
      </c>
      <c r="N81" s="43">
        <f>(M81/L81)</f>
        <v>1.8055555555555556</v>
      </c>
    </row>
    <row r="82" spans="1:14" ht="15.75" thickBot="1" x14ac:dyDescent="0.3">
      <c r="A82" s="24" t="s">
        <v>76</v>
      </c>
      <c r="B82" s="10">
        <v>475</v>
      </c>
      <c r="C82" s="10">
        <v>409</v>
      </c>
      <c r="D82" s="10">
        <v>475</v>
      </c>
      <c r="E82" s="10">
        <v>512</v>
      </c>
      <c r="F82" s="10">
        <v>475</v>
      </c>
      <c r="G82" s="10">
        <v>584</v>
      </c>
      <c r="H82" s="10">
        <v>475</v>
      </c>
      <c r="I82" s="10">
        <v>521</v>
      </c>
      <c r="J82" s="10">
        <v>475</v>
      </c>
      <c r="K82" s="10">
        <v>526</v>
      </c>
      <c r="L82" s="9">
        <f t="shared" ref="L82:L83" si="11">SUM(B82,D82,F82,H82,J82)</f>
        <v>2375</v>
      </c>
      <c r="M82" s="9">
        <f t="shared" ref="M82:M83" si="12">SUM(C82,E82,G82,I82,K82)</f>
        <v>2552</v>
      </c>
      <c r="N82" s="43">
        <f>(M82/L82)</f>
        <v>1.0745263157894738</v>
      </c>
    </row>
    <row r="83" spans="1:14" ht="15.75" thickBot="1" x14ac:dyDescent="0.3">
      <c r="A83" s="26" t="s">
        <v>77</v>
      </c>
      <c r="B83" s="28">
        <v>500</v>
      </c>
      <c r="C83" s="28">
        <v>590</v>
      </c>
      <c r="D83" s="28">
        <v>500</v>
      </c>
      <c r="E83" s="28">
        <v>538</v>
      </c>
      <c r="F83" s="28">
        <v>500</v>
      </c>
      <c r="G83" s="28">
        <v>594</v>
      </c>
      <c r="H83" s="28">
        <v>500</v>
      </c>
      <c r="I83" s="28">
        <v>575</v>
      </c>
      <c r="J83" s="28">
        <v>500</v>
      </c>
      <c r="K83" s="28">
        <v>554</v>
      </c>
      <c r="L83" s="32">
        <f t="shared" si="11"/>
        <v>2500</v>
      </c>
      <c r="M83" s="32">
        <f t="shared" si="12"/>
        <v>2851</v>
      </c>
      <c r="N83" s="44">
        <f>(M83/L83)</f>
        <v>1.1404000000000001</v>
      </c>
    </row>
    <row r="84" spans="1:14" ht="15.75" thickBot="1" x14ac:dyDescent="0.3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1:14" ht="15.75" thickBot="1" x14ac:dyDescent="0.3">
      <c r="A85" s="82" t="s">
        <v>78</v>
      </c>
      <c r="B85" s="86" t="s">
        <v>58</v>
      </c>
      <c r="C85" s="86"/>
      <c r="D85" s="86" t="s">
        <v>59</v>
      </c>
      <c r="E85" s="86"/>
      <c r="F85" s="86" t="s">
        <v>60</v>
      </c>
      <c r="G85" s="86"/>
      <c r="H85" s="86" t="s">
        <v>61</v>
      </c>
      <c r="I85" s="86"/>
      <c r="J85" s="79" t="s">
        <v>184</v>
      </c>
      <c r="K85" s="79"/>
      <c r="L85" s="79" t="s">
        <v>3</v>
      </c>
      <c r="M85" s="79"/>
      <c r="N85" s="84"/>
    </row>
    <row r="86" spans="1:14" ht="15.75" thickBot="1" x14ac:dyDescent="0.3">
      <c r="A86" s="83"/>
      <c r="B86" s="8" t="s">
        <v>81</v>
      </c>
      <c r="C86" s="8" t="s">
        <v>4</v>
      </c>
      <c r="D86" s="8" t="s">
        <v>81</v>
      </c>
      <c r="E86" s="8" t="s">
        <v>4</v>
      </c>
      <c r="F86" s="8" t="s">
        <v>81</v>
      </c>
      <c r="G86" s="8" t="s">
        <v>4</v>
      </c>
      <c r="H86" s="8" t="s">
        <v>81</v>
      </c>
      <c r="I86" s="8" t="s">
        <v>4</v>
      </c>
      <c r="J86" s="8" t="s">
        <v>81</v>
      </c>
      <c r="K86" s="8" t="s">
        <v>4</v>
      </c>
      <c r="L86" s="8" t="s">
        <v>183</v>
      </c>
      <c r="M86" s="8" t="s">
        <v>4</v>
      </c>
      <c r="N86" s="35" t="s">
        <v>5</v>
      </c>
    </row>
    <row r="87" spans="1:14" ht="15.75" thickBot="1" x14ac:dyDescent="0.3">
      <c r="A87" s="24" t="s">
        <v>79</v>
      </c>
      <c r="B87" s="10">
        <v>292</v>
      </c>
      <c r="C87" s="10">
        <v>294</v>
      </c>
      <c r="D87" s="10">
        <v>292</v>
      </c>
      <c r="E87" s="10">
        <v>283</v>
      </c>
      <c r="F87" s="10">
        <v>292</v>
      </c>
      <c r="G87" s="10">
        <v>326</v>
      </c>
      <c r="H87" s="10">
        <v>292</v>
      </c>
      <c r="I87" s="10">
        <v>329</v>
      </c>
      <c r="J87" s="10">
        <v>292</v>
      </c>
      <c r="K87" s="10">
        <v>324</v>
      </c>
      <c r="L87" s="9">
        <f>SUM(B87,D87,F87,H87,J87)</f>
        <v>1460</v>
      </c>
      <c r="M87" s="9">
        <f>SUM(C87,E87,G87,I87,K87)</f>
        <v>1556</v>
      </c>
      <c r="N87" s="43">
        <f t="shared" ref="N87:N88" si="13">(M87/L87)</f>
        <v>1.0657534246575342</v>
      </c>
    </row>
    <row r="88" spans="1:14" ht="15.75" thickBot="1" x14ac:dyDescent="0.3">
      <c r="A88" s="26" t="s">
        <v>80</v>
      </c>
      <c r="B88" s="28">
        <v>475</v>
      </c>
      <c r="C88" s="28">
        <v>409</v>
      </c>
      <c r="D88" s="28">
        <v>475</v>
      </c>
      <c r="E88" s="28">
        <v>512</v>
      </c>
      <c r="F88" s="28">
        <v>475</v>
      </c>
      <c r="G88" s="28">
        <v>584</v>
      </c>
      <c r="H88" s="28">
        <v>475</v>
      </c>
      <c r="I88" s="28">
        <v>521</v>
      </c>
      <c r="J88" s="28">
        <v>475</v>
      </c>
      <c r="K88" s="28">
        <v>526</v>
      </c>
      <c r="L88" s="32">
        <f>SUM(B88,D88,F88,H88,J88)</f>
        <v>2375</v>
      </c>
      <c r="M88" s="32">
        <f>SUM(C88,E88,G88,I88,K88)</f>
        <v>2552</v>
      </c>
      <c r="N88" s="44">
        <f t="shared" si="13"/>
        <v>1.0745263157894738</v>
      </c>
    </row>
    <row r="89" spans="1:14" ht="15.75" thickBot="1" x14ac:dyDescent="0.3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1:14" ht="15.75" thickBot="1" x14ac:dyDescent="0.3">
      <c r="A90" s="45" t="s">
        <v>82</v>
      </c>
      <c r="B90" s="86" t="s">
        <v>58</v>
      </c>
      <c r="C90" s="86"/>
      <c r="D90" s="86" t="s">
        <v>59</v>
      </c>
      <c r="E90" s="86"/>
      <c r="F90" s="86" t="s">
        <v>60</v>
      </c>
      <c r="G90" s="86"/>
      <c r="H90" s="86" t="s">
        <v>61</v>
      </c>
      <c r="I90" s="86"/>
      <c r="J90" s="79" t="s">
        <v>184</v>
      </c>
      <c r="K90" s="79"/>
      <c r="L90" s="79" t="s">
        <v>3</v>
      </c>
      <c r="M90" s="79"/>
      <c r="N90" s="84"/>
    </row>
    <row r="91" spans="1:14" ht="15.75" thickBot="1" x14ac:dyDescent="0.3">
      <c r="A91" s="46" t="s">
        <v>74</v>
      </c>
      <c r="B91" s="8" t="s">
        <v>81</v>
      </c>
      <c r="C91" s="8" t="s">
        <v>4</v>
      </c>
      <c r="D91" s="8" t="s">
        <v>81</v>
      </c>
      <c r="E91" s="8" t="s">
        <v>4</v>
      </c>
      <c r="F91" s="8" t="s">
        <v>81</v>
      </c>
      <c r="G91" s="8" t="s">
        <v>4</v>
      </c>
      <c r="H91" s="8" t="s">
        <v>81</v>
      </c>
      <c r="I91" s="8" t="s">
        <v>4</v>
      </c>
      <c r="J91" s="8" t="s">
        <v>81</v>
      </c>
      <c r="K91" s="8" t="s">
        <v>4</v>
      </c>
      <c r="L91" s="8" t="s">
        <v>183</v>
      </c>
      <c r="M91" s="8" t="s">
        <v>4</v>
      </c>
      <c r="N91" s="35" t="s">
        <v>5</v>
      </c>
    </row>
    <row r="92" spans="1:14" ht="15.75" thickBot="1" x14ac:dyDescent="0.3">
      <c r="A92" s="26" t="s">
        <v>84</v>
      </c>
      <c r="B92" s="28">
        <v>40</v>
      </c>
      <c r="C92" s="28">
        <v>183</v>
      </c>
      <c r="D92" s="28">
        <v>40</v>
      </c>
      <c r="E92" s="28">
        <v>179</v>
      </c>
      <c r="F92" s="28">
        <v>40</v>
      </c>
      <c r="G92" s="28">
        <v>184</v>
      </c>
      <c r="H92" s="28">
        <v>40</v>
      </c>
      <c r="I92" s="28">
        <v>179</v>
      </c>
      <c r="J92" s="28">
        <v>40</v>
      </c>
      <c r="K92" s="28">
        <v>208</v>
      </c>
      <c r="L92" s="32">
        <f>SUM(B92,D92,F92,H92,J92)</f>
        <v>200</v>
      </c>
      <c r="M92" s="32">
        <f>SUM(C92,E92,G92,I92,K92)</f>
        <v>933</v>
      </c>
      <c r="N92" s="44">
        <f>(M92/L92)</f>
        <v>4.665</v>
      </c>
    </row>
    <row r="93" spans="1:14" ht="15.75" thickBot="1" x14ac:dyDescent="0.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1:14" ht="15.75" thickBot="1" x14ac:dyDescent="0.3">
      <c r="A94" s="45" t="s">
        <v>83</v>
      </c>
      <c r="B94" s="86" t="s">
        <v>58</v>
      </c>
      <c r="C94" s="86"/>
      <c r="D94" s="86" t="s">
        <v>59</v>
      </c>
      <c r="E94" s="86"/>
      <c r="F94" s="86" t="s">
        <v>60</v>
      </c>
      <c r="G94" s="86"/>
      <c r="H94" s="86" t="s">
        <v>61</v>
      </c>
      <c r="I94" s="86"/>
      <c r="J94" s="79" t="s">
        <v>184</v>
      </c>
      <c r="K94" s="79"/>
      <c r="L94" s="79" t="s">
        <v>3</v>
      </c>
      <c r="M94" s="79"/>
      <c r="N94" s="84"/>
    </row>
    <row r="95" spans="1:14" ht="15.75" thickBot="1" x14ac:dyDescent="0.3">
      <c r="A95" s="47" t="s">
        <v>85</v>
      </c>
      <c r="B95" s="8" t="s">
        <v>81</v>
      </c>
      <c r="C95" s="8" t="s">
        <v>4</v>
      </c>
      <c r="D95" s="8" t="s">
        <v>81</v>
      </c>
      <c r="E95" s="8" t="s">
        <v>4</v>
      </c>
      <c r="F95" s="8" t="s">
        <v>81</v>
      </c>
      <c r="G95" s="8" t="s">
        <v>4</v>
      </c>
      <c r="H95" s="8" t="s">
        <v>81</v>
      </c>
      <c r="I95" s="8" t="s">
        <v>4</v>
      </c>
      <c r="J95" s="8" t="s">
        <v>81</v>
      </c>
      <c r="K95" s="8" t="s">
        <v>4</v>
      </c>
      <c r="L95" s="8" t="s">
        <v>183</v>
      </c>
      <c r="M95" s="8" t="s">
        <v>4</v>
      </c>
      <c r="N95" s="35" t="s">
        <v>5</v>
      </c>
    </row>
    <row r="96" spans="1:14" ht="15.75" thickBot="1" x14ac:dyDescent="0.3">
      <c r="A96" s="24" t="s">
        <v>25</v>
      </c>
      <c r="B96" s="10" t="s">
        <v>157</v>
      </c>
      <c r="C96" s="18">
        <v>0.44067796610169491</v>
      </c>
      <c r="D96" s="10" t="s">
        <v>157</v>
      </c>
      <c r="E96" s="18">
        <v>0.4642857142857143</v>
      </c>
      <c r="F96" s="10" t="s">
        <v>157</v>
      </c>
      <c r="G96" s="18">
        <v>0.47731000546746855</v>
      </c>
      <c r="H96" s="10" t="s">
        <v>157</v>
      </c>
      <c r="I96" s="18">
        <v>0.47740112994350281</v>
      </c>
      <c r="J96" s="18" t="s">
        <v>157</v>
      </c>
      <c r="K96" s="18">
        <v>0.79435483870967738</v>
      </c>
      <c r="L96" s="19">
        <f>80*5/100</f>
        <v>4</v>
      </c>
      <c r="M96" s="20">
        <f>SUM(C96,E96,G96,I96,K96)</f>
        <v>2.6540296545080579</v>
      </c>
      <c r="N96" s="48">
        <f t="shared" ref="N96:N97" si="14">(M96/L96)</f>
        <v>0.66350741362701449</v>
      </c>
    </row>
    <row r="97" spans="1:14" ht="15.75" thickBot="1" x14ac:dyDescent="0.3">
      <c r="A97" s="24" t="s">
        <v>86</v>
      </c>
      <c r="B97" s="10" t="s">
        <v>157</v>
      </c>
      <c r="C97" s="18">
        <v>1.0905425219941349</v>
      </c>
      <c r="D97" s="10" t="s">
        <v>157</v>
      </c>
      <c r="E97" s="18">
        <v>1.1810064935064934</v>
      </c>
      <c r="F97" s="10" t="s">
        <v>157</v>
      </c>
      <c r="G97" s="18">
        <v>1.1799853372434017</v>
      </c>
      <c r="H97" s="10" t="s">
        <v>157</v>
      </c>
      <c r="I97" s="18">
        <v>1.1166666666666667</v>
      </c>
      <c r="J97" s="18" t="s">
        <v>157</v>
      </c>
      <c r="K97" s="18">
        <v>1.0720180045011254</v>
      </c>
      <c r="L97" s="19">
        <f t="shared" ref="L97:L102" si="15">80*5/100</f>
        <v>4</v>
      </c>
      <c r="M97" s="20">
        <f t="shared" ref="M97:M102" si="16">SUM(C97,E97,G97,I97,K97)</f>
        <v>5.6402190239118228</v>
      </c>
      <c r="N97" s="48">
        <f t="shared" si="14"/>
        <v>1.4100547559779557</v>
      </c>
    </row>
    <row r="98" spans="1:14" ht="15.75" thickBot="1" x14ac:dyDescent="0.3">
      <c r="A98" s="24" t="s">
        <v>87</v>
      </c>
      <c r="B98" s="10" t="s">
        <v>157</v>
      </c>
      <c r="C98" s="18">
        <v>0.68027766435279702</v>
      </c>
      <c r="D98" s="10" t="s">
        <v>157</v>
      </c>
      <c r="E98" s="18">
        <v>0.69439421338155516</v>
      </c>
      <c r="F98" s="10" t="s">
        <v>157</v>
      </c>
      <c r="G98" s="18">
        <v>0.70232748060432826</v>
      </c>
      <c r="H98" s="10" t="s">
        <v>157</v>
      </c>
      <c r="I98" s="18">
        <v>0.68860759493670887</v>
      </c>
      <c r="J98" s="18" t="s">
        <v>157</v>
      </c>
      <c r="K98" s="18">
        <v>0.89462365591397852</v>
      </c>
      <c r="L98" s="19">
        <f t="shared" si="15"/>
        <v>4</v>
      </c>
      <c r="M98" s="20">
        <f t="shared" si="16"/>
        <v>3.6602306091893677</v>
      </c>
      <c r="N98" s="48">
        <f t="shared" ref="N98:N102" si="17">(M98/L98)</f>
        <v>0.91505765229734193</v>
      </c>
    </row>
    <row r="99" spans="1:14" ht="15.75" thickBot="1" x14ac:dyDescent="0.3">
      <c r="A99" s="24" t="s">
        <v>88</v>
      </c>
      <c r="B99" s="10" t="s">
        <v>157</v>
      </c>
      <c r="C99" s="18">
        <v>0.78877171215880892</v>
      </c>
      <c r="D99" s="10" t="s">
        <v>157</v>
      </c>
      <c r="E99" s="18">
        <v>0.8482142857142857</v>
      </c>
      <c r="F99" s="10" t="s">
        <v>157</v>
      </c>
      <c r="G99" s="18">
        <v>0.83374689826302728</v>
      </c>
      <c r="H99" s="10" t="s">
        <v>157</v>
      </c>
      <c r="I99" s="18">
        <v>0.84935897435897434</v>
      </c>
      <c r="J99" s="18" t="s">
        <v>157</v>
      </c>
      <c r="K99" s="18">
        <v>0.91160049627791562</v>
      </c>
      <c r="L99" s="19">
        <f t="shared" si="15"/>
        <v>4</v>
      </c>
      <c r="M99" s="20">
        <f t="shared" si="16"/>
        <v>4.2316923667730117</v>
      </c>
      <c r="N99" s="48">
        <f t="shared" si="17"/>
        <v>1.0579230916932529</v>
      </c>
    </row>
    <row r="100" spans="1:14" ht="15.75" thickBot="1" x14ac:dyDescent="0.3">
      <c r="A100" s="24" t="s">
        <v>89</v>
      </c>
      <c r="B100" s="10" t="s">
        <v>157</v>
      </c>
      <c r="C100" s="18">
        <v>0.89725209080047785</v>
      </c>
      <c r="D100" s="10" t="s">
        <v>157</v>
      </c>
      <c r="E100" s="18">
        <v>0.98015873015873012</v>
      </c>
      <c r="F100" s="10" t="s">
        <v>157</v>
      </c>
      <c r="G100" s="18">
        <v>0.97192353643966545</v>
      </c>
      <c r="H100" s="10" t="s">
        <v>157</v>
      </c>
      <c r="I100" s="18">
        <v>0.97407407407407409</v>
      </c>
      <c r="J100" s="18" t="s">
        <v>157</v>
      </c>
      <c r="K100" s="18">
        <v>0.97013142174432498</v>
      </c>
      <c r="L100" s="19">
        <f t="shared" si="15"/>
        <v>4</v>
      </c>
      <c r="M100" s="20">
        <f t="shared" si="16"/>
        <v>4.7935398532172728</v>
      </c>
      <c r="N100" s="48">
        <f t="shared" si="17"/>
        <v>1.1983849633043182</v>
      </c>
    </row>
    <row r="101" spans="1:14" ht="15.75" thickBot="1" x14ac:dyDescent="0.3">
      <c r="A101" s="24" t="s">
        <v>90</v>
      </c>
      <c r="B101" s="10" t="s">
        <v>157</v>
      </c>
      <c r="C101" s="18">
        <v>0.25161290322580643</v>
      </c>
      <c r="D101" s="10" t="s">
        <v>157</v>
      </c>
      <c r="E101" s="18">
        <v>0.4642857142857143</v>
      </c>
      <c r="F101" s="10" t="s">
        <v>157</v>
      </c>
      <c r="G101" s="18">
        <v>0.3032258064516129</v>
      </c>
      <c r="H101" s="10" t="s">
        <v>157</v>
      </c>
      <c r="I101" s="18">
        <v>0.39666666666666667</v>
      </c>
      <c r="J101" s="18" t="s">
        <v>157</v>
      </c>
      <c r="K101" s="18">
        <v>0.69354838709677424</v>
      </c>
      <c r="L101" s="19">
        <f t="shared" si="15"/>
        <v>4</v>
      </c>
      <c r="M101" s="20">
        <f t="shared" si="16"/>
        <v>2.1093394777265746</v>
      </c>
      <c r="N101" s="48">
        <f t="shared" si="17"/>
        <v>0.52733486943164365</v>
      </c>
    </row>
    <row r="102" spans="1:14" ht="15.75" thickBot="1" x14ac:dyDescent="0.3">
      <c r="A102" s="26" t="s">
        <v>91</v>
      </c>
      <c r="B102" s="28" t="s">
        <v>157</v>
      </c>
      <c r="C102" s="49">
        <v>0.90645161290322585</v>
      </c>
      <c r="D102" s="28" t="s">
        <v>157</v>
      </c>
      <c r="E102" s="49">
        <v>0.95</v>
      </c>
      <c r="F102" s="28" t="s">
        <v>157</v>
      </c>
      <c r="G102" s="49">
        <v>0.95161290322580649</v>
      </c>
      <c r="H102" s="28" t="s">
        <v>157</v>
      </c>
      <c r="I102" s="49">
        <v>0.90333333333333332</v>
      </c>
      <c r="J102" s="49" t="s">
        <v>157</v>
      </c>
      <c r="K102" s="49">
        <v>0.8</v>
      </c>
      <c r="L102" s="40">
        <f t="shared" si="15"/>
        <v>4</v>
      </c>
      <c r="M102" s="50">
        <f t="shared" si="16"/>
        <v>4.5113978494623659</v>
      </c>
      <c r="N102" s="51">
        <f t="shared" si="17"/>
        <v>1.1278494623655915</v>
      </c>
    </row>
    <row r="103" spans="1:14" ht="15.75" thickBot="1" x14ac:dyDescent="0.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1:14" ht="15.75" thickBot="1" x14ac:dyDescent="0.3">
      <c r="A104" s="82" t="s">
        <v>92</v>
      </c>
      <c r="B104" s="86" t="s">
        <v>58</v>
      </c>
      <c r="C104" s="86"/>
      <c r="D104" s="86" t="s">
        <v>59</v>
      </c>
      <c r="E104" s="86"/>
      <c r="F104" s="86" t="s">
        <v>60</v>
      </c>
      <c r="G104" s="86"/>
      <c r="H104" s="86" t="s">
        <v>61</v>
      </c>
      <c r="I104" s="86"/>
      <c r="J104" s="79" t="s">
        <v>184</v>
      </c>
      <c r="K104" s="79"/>
      <c r="L104" s="79" t="s">
        <v>3</v>
      </c>
      <c r="M104" s="79"/>
      <c r="N104" s="84"/>
    </row>
    <row r="105" spans="1:14" ht="15.75" thickBot="1" x14ac:dyDescent="0.3">
      <c r="A105" s="83"/>
      <c r="B105" s="8" t="s">
        <v>81</v>
      </c>
      <c r="C105" s="8" t="s">
        <v>4</v>
      </c>
      <c r="D105" s="8" t="s">
        <v>81</v>
      </c>
      <c r="E105" s="8" t="s">
        <v>4</v>
      </c>
      <c r="F105" s="8" t="s">
        <v>81</v>
      </c>
      <c r="G105" s="8" t="s">
        <v>4</v>
      </c>
      <c r="H105" s="8" t="s">
        <v>81</v>
      </c>
      <c r="I105" s="8" t="s">
        <v>4</v>
      </c>
      <c r="J105" s="8" t="s">
        <v>81</v>
      </c>
      <c r="K105" s="8" t="s">
        <v>4</v>
      </c>
      <c r="L105" s="8" t="s">
        <v>183</v>
      </c>
      <c r="M105" s="8" t="s">
        <v>4</v>
      </c>
      <c r="N105" s="35" t="s">
        <v>5</v>
      </c>
    </row>
    <row r="106" spans="1:14" ht="15.75" thickBot="1" x14ac:dyDescent="0.3">
      <c r="A106" s="24" t="s">
        <v>25</v>
      </c>
      <c r="B106" s="10" t="s">
        <v>158</v>
      </c>
      <c r="C106" s="10">
        <v>2.2999999999999998</v>
      </c>
      <c r="D106" s="10" t="s">
        <v>158</v>
      </c>
      <c r="E106" s="10">
        <v>2</v>
      </c>
      <c r="F106" s="10" t="s">
        <v>158</v>
      </c>
      <c r="G106" s="62">
        <v>1.8</v>
      </c>
      <c r="H106" s="10" t="s">
        <v>158</v>
      </c>
      <c r="I106" s="62">
        <v>2</v>
      </c>
      <c r="J106" s="62" t="s">
        <v>158</v>
      </c>
      <c r="K106" s="62">
        <v>1.8</v>
      </c>
      <c r="L106" s="9">
        <v>5</v>
      </c>
      <c r="M106" s="75">
        <f>SUM(C106,E106,G106,I106,K106)</f>
        <v>9.9</v>
      </c>
      <c r="N106" s="43">
        <f>(M106/L106)</f>
        <v>1.98</v>
      </c>
    </row>
    <row r="107" spans="1:14" ht="15.75" thickBot="1" x14ac:dyDescent="0.3">
      <c r="A107" s="24" t="s">
        <v>93</v>
      </c>
      <c r="B107" s="10" t="s">
        <v>158</v>
      </c>
      <c r="C107" s="10">
        <v>1</v>
      </c>
      <c r="D107" s="10" t="s">
        <v>158</v>
      </c>
      <c r="E107" s="10">
        <v>1.1000000000000001</v>
      </c>
      <c r="F107" s="10" t="s">
        <v>158</v>
      </c>
      <c r="G107" s="62">
        <v>1</v>
      </c>
      <c r="H107" s="10" t="s">
        <v>158</v>
      </c>
      <c r="I107" s="62">
        <v>1</v>
      </c>
      <c r="J107" s="62" t="s">
        <v>158</v>
      </c>
      <c r="K107" s="62">
        <v>1</v>
      </c>
      <c r="L107" s="9">
        <v>5</v>
      </c>
      <c r="M107" s="75">
        <f t="shared" ref="M107:M113" si="18">SUM(C107,E107,G107,I107,K107)</f>
        <v>5.0999999999999996</v>
      </c>
      <c r="N107" s="43">
        <f t="shared" ref="N107:N113" si="19">(M107/L107)</f>
        <v>1.02</v>
      </c>
    </row>
    <row r="108" spans="1:14" ht="15.75" thickBot="1" x14ac:dyDescent="0.3">
      <c r="A108" s="24" t="s">
        <v>87</v>
      </c>
      <c r="B108" s="10" t="s">
        <v>159</v>
      </c>
      <c r="C108" s="10">
        <v>1.1000000000000001</v>
      </c>
      <c r="D108" s="10" t="s">
        <v>159</v>
      </c>
      <c r="E108" s="10">
        <v>1</v>
      </c>
      <c r="F108" s="10" t="s">
        <v>159</v>
      </c>
      <c r="G108" s="62">
        <v>1.7</v>
      </c>
      <c r="H108" s="10" t="s">
        <v>159</v>
      </c>
      <c r="I108" s="62">
        <v>1.7</v>
      </c>
      <c r="J108" s="62" t="s">
        <v>159</v>
      </c>
      <c r="K108" s="62">
        <v>1.8</v>
      </c>
      <c r="L108" s="9">
        <v>3</v>
      </c>
      <c r="M108" s="75">
        <f t="shared" si="18"/>
        <v>7.3</v>
      </c>
      <c r="N108" s="43">
        <f t="shared" si="19"/>
        <v>2.4333333333333331</v>
      </c>
    </row>
    <row r="109" spans="1:14" ht="15.75" thickBot="1" x14ac:dyDescent="0.3">
      <c r="A109" s="24" t="s">
        <v>94</v>
      </c>
      <c r="B109" s="10" t="s">
        <v>160</v>
      </c>
      <c r="C109" s="10">
        <v>1.2</v>
      </c>
      <c r="D109" s="10" t="s">
        <v>160</v>
      </c>
      <c r="E109" s="10">
        <v>1.2</v>
      </c>
      <c r="F109" s="10" t="s">
        <v>160</v>
      </c>
      <c r="G109" s="62">
        <v>1.4</v>
      </c>
      <c r="H109" s="10" t="s">
        <v>160</v>
      </c>
      <c r="I109" s="62">
        <v>1.4</v>
      </c>
      <c r="J109" s="62" t="s">
        <v>160</v>
      </c>
      <c r="K109" s="62">
        <v>1.6</v>
      </c>
      <c r="L109" s="9">
        <v>10</v>
      </c>
      <c r="M109" s="75">
        <f t="shared" si="18"/>
        <v>6.7999999999999989</v>
      </c>
      <c r="N109" s="43">
        <f t="shared" si="19"/>
        <v>0.67999999999999994</v>
      </c>
    </row>
    <row r="110" spans="1:14" ht="15.75" thickBot="1" x14ac:dyDescent="0.3">
      <c r="A110" s="24" t="s">
        <v>95</v>
      </c>
      <c r="B110" s="10" t="s">
        <v>160</v>
      </c>
      <c r="C110" s="10">
        <v>7</v>
      </c>
      <c r="D110" s="10" t="s">
        <v>160</v>
      </c>
      <c r="E110" s="10">
        <v>8.5</v>
      </c>
      <c r="F110" s="10" t="s">
        <v>160</v>
      </c>
      <c r="G110" s="62">
        <v>8</v>
      </c>
      <c r="H110" s="10" t="s">
        <v>160</v>
      </c>
      <c r="I110" s="62">
        <v>8</v>
      </c>
      <c r="J110" s="62" t="s">
        <v>160</v>
      </c>
      <c r="K110" s="62">
        <v>6.6</v>
      </c>
      <c r="L110" s="9">
        <v>10</v>
      </c>
      <c r="M110" s="75">
        <f t="shared" si="18"/>
        <v>38.1</v>
      </c>
      <c r="N110" s="43">
        <f t="shared" si="19"/>
        <v>3.81</v>
      </c>
    </row>
    <row r="111" spans="1:14" ht="15.75" thickBot="1" x14ac:dyDescent="0.3">
      <c r="A111" s="24" t="s">
        <v>89</v>
      </c>
      <c r="B111" s="10" t="s">
        <v>161</v>
      </c>
      <c r="C111" s="10">
        <v>4.3</v>
      </c>
      <c r="D111" s="10" t="s">
        <v>161</v>
      </c>
      <c r="E111" s="10">
        <v>5.7</v>
      </c>
      <c r="F111" s="10" t="s">
        <v>161</v>
      </c>
      <c r="G111" s="62">
        <v>6</v>
      </c>
      <c r="H111" s="10" t="s">
        <v>161</v>
      </c>
      <c r="I111" s="62">
        <v>5.7</v>
      </c>
      <c r="J111" s="62" t="s">
        <v>161</v>
      </c>
      <c r="K111" s="62">
        <v>5.8</v>
      </c>
      <c r="L111" s="9">
        <v>14</v>
      </c>
      <c r="M111" s="75">
        <f t="shared" si="18"/>
        <v>27.5</v>
      </c>
      <c r="N111" s="43">
        <f t="shared" si="19"/>
        <v>1.9642857142857142</v>
      </c>
    </row>
    <row r="112" spans="1:14" ht="15.75" thickBot="1" x14ac:dyDescent="0.3">
      <c r="A112" s="24" t="s">
        <v>90</v>
      </c>
      <c r="B112" s="10" t="s">
        <v>162</v>
      </c>
      <c r="C112" s="10">
        <v>1.5</v>
      </c>
      <c r="D112" s="10" t="s">
        <v>162</v>
      </c>
      <c r="E112" s="10">
        <v>3</v>
      </c>
      <c r="F112" s="10" t="s">
        <v>162</v>
      </c>
      <c r="G112" s="62">
        <v>2</v>
      </c>
      <c r="H112" s="10" t="s">
        <v>162</v>
      </c>
      <c r="I112" s="62">
        <v>2</v>
      </c>
      <c r="J112" s="62" t="s">
        <v>162</v>
      </c>
      <c r="K112" s="62">
        <v>3</v>
      </c>
      <c r="L112" s="9">
        <v>16.5</v>
      </c>
      <c r="M112" s="75">
        <f t="shared" si="18"/>
        <v>11.5</v>
      </c>
      <c r="N112" s="43">
        <f t="shared" si="19"/>
        <v>0.69696969696969702</v>
      </c>
    </row>
    <row r="113" spans="1:14" ht="15.75" thickBot="1" x14ac:dyDescent="0.3">
      <c r="A113" s="26" t="s">
        <v>91</v>
      </c>
      <c r="B113" s="28" t="s">
        <v>161</v>
      </c>
      <c r="C113" s="28">
        <v>5</v>
      </c>
      <c r="D113" s="28" t="s">
        <v>161</v>
      </c>
      <c r="E113" s="28">
        <v>6</v>
      </c>
      <c r="F113" s="28" t="s">
        <v>161</v>
      </c>
      <c r="G113" s="63">
        <v>5</v>
      </c>
      <c r="H113" s="28" t="s">
        <v>161</v>
      </c>
      <c r="I113" s="63">
        <v>5.8</v>
      </c>
      <c r="J113" s="63" t="s">
        <v>161</v>
      </c>
      <c r="K113" s="63">
        <v>5</v>
      </c>
      <c r="L113" s="32">
        <v>14</v>
      </c>
      <c r="M113" s="76">
        <f t="shared" si="18"/>
        <v>26.8</v>
      </c>
      <c r="N113" s="44">
        <f t="shared" si="19"/>
        <v>1.9142857142857144</v>
      </c>
    </row>
    <row r="114" spans="1:14" ht="15.75" thickBot="1" x14ac:dyDescent="0.3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1:14" ht="15.75" thickBot="1" x14ac:dyDescent="0.3">
      <c r="A115" s="82" t="s">
        <v>96</v>
      </c>
      <c r="B115" s="86" t="s">
        <v>58</v>
      </c>
      <c r="C115" s="86"/>
      <c r="D115" s="86" t="s">
        <v>59</v>
      </c>
      <c r="E115" s="86"/>
      <c r="F115" s="86" t="s">
        <v>60</v>
      </c>
      <c r="G115" s="86"/>
      <c r="H115" s="86" t="s">
        <v>61</v>
      </c>
      <c r="I115" s="86"/>
      <c r="J115" s="79" t="s">
        <v>184</v>
      </c>
      <c r="K115" s="79"/>
      <c r="L115" s="79" t="s">
        <v>3</v>
      </c>
      <c r="M115" s="79"/>
      <c r="N115" s="84"/>
    </row>
    <row r="116" spans="1:14" ht="15.75" thickBot="1" x14ac:dyDescent="0.3">
      <c r="A116" s="83"/>
      <c r="B116" s="8" t="s">
        <v>81</v>
      </c>
      <c r="C116" s="8" t="s">
        <v>4</v>
      </c>
      <c r="D116" s="8" t="s">
        <v>81</v>
      </c>
      <c r="E116" s="8" t="s">
        <v>4</v>
      </c>
      <c r="F116" s="8" t="s">
        <v>81</v>
      </c>
      <c r="G116" s="8" t="s">
        <v>4</v>
      </c>
      <c r="H116" s="8" t="s">
        <v>81</v>
      </c>
      <c r="I116" s="8" t="s">
        <v>4</v>
      </c>
      <c r="J116" s="8" t="s">
        <v>81</v>
      </c>
      <c r="K116" s="8" t="s">
        <v>4</v>
      </c>
      <c r="L116" s="8" t="s">
        <v>183</v>
      </c>
      <c r="M116" s="8" t="s">
        <v>4</v>
      </c>
      <c r="N116" s="35" t="s">
        <v>5</v>
      </c>
    </row>
    <row r="117" spans="1:14" ht="30.75" thickBot="1" x14ac:dyDescent="0.3">
      <c r="A117" s="24" t="s">
        <v>97</v>
      </c>
      <c r="B117" s="10" t="s">
        <v>163</v>
      </c>
      <c r="C117" s="18">
        <v>1.7000000000000001E-2</v>
      </c>
      <c r="D117" s="10" t="s">
        <v>163</v>
      </c>
      <c r="E117" s="18">
        <v>3.2000000000000001E-2</v>
      </c>
      <c r="F117" s="10" t="s">
        <v>163</v>
      </c>
      <c r="G117" s="18">
        <v>2.3E-2</v>
      </c>
      <c r="H117" s="10" t="s">
        <v>163</v>
      </c>
      <c r="I117" s="18">
        <v>2.3E-2</v>
      </c>
      <c r="J117" s="10" t="s">
        <v>163</v>
      </c>
      <c r="K117" s="18">
        <v>4.2999999999999997E-2</v>
      </c>
      <c r="L117" s="19">
        <f>7*5/100</f>
        <v>0.35</v>
      </c>
      <c r="M117" s="16">
        <f>SUM(C117,E117,G117,I117,K117)</f>
        <v>0.13800000000000001</v>
      </c>
      <c r="N117" s="38">
        <f>(M117/L117)</f>
        <v>0.39428571428571435</v>
      </c>
    </row>
    <row r="118" spans="1:14" ht="45.75" thickBot="1" x14ac:dyDescent="0.3">
      <c r="A118" s="26" t="s">
        <v>98</v>
      </c>
      <c r="B118" s="28" t="s">
        <v>163</v>
      </c>
      <c r="C118" s="49">
        <v>4.3999999999999997E-2</v>
      </c>
      <c r="D118" s="28" t="s">
        <v>163</v>
      </c>
      <c r="E118" s="49">
        <v>3.6999999999999998E-2</v>
      </c>
      <c r="F118" s="28" t="s">
        <v>163</v>
      </c>
      <c r="G118" s="49">
        <v>2.5000000000000001E-2</v>
      </c>
      <c r="H118" s="28" t="s">
        <v>163</v>
      </c>
      <c r="I118" s="49">
        <v>4.2999999999999997E-2</v>
      </c>
      <c r="J118" s="28" t="s">
        <v>163</v>
      </c>
      <c r="K118" s="49">
        <v>5.3999999999999999E-2</v>
      </c>
      <c r="L118" s="40">
        <f>7*5/100</f>
        <v>0.35</v>
      </c>
      <c r="M118" s="41">
        <f>SUM(C118,E118,G118,I118,K118)</f>
        <v>0.20299999999999996</v>
      </c>
      <c r="N118" s="42">
        <f>(M118/L118)</f>
        <v>0.57999999999999996</v>
      </c>
    </row>
    <row r="119" spans="1:14" ht="15.75" thickBot="1" x14ac:dyDescent="0.3"/>
    <row r="120" spans="1:14" ht="15.75" thickBot="1" x14ac:dyDescent="0.3">
      <c r="A120" s="82" t="s">
        <v>99</v>
      </c>
      <c r="B120" s="86" t="s">
        <v>58</v>
      </c>
      <c r="C120" s="86"/>
      <c r="D120" s="86" t="s">
        <v>59</v>
      </c>
      <c r="E120" s="86"/>
      <c r="F120" s="86" t="s">
        <v>60</v>
      </c>
      <c r="G120" s="86"/>
      <c r="H120" s="86" t="s">
        <v>61</v>
      </c>
      <c r="I120" s="86"/>
      <c r="J120" s="79" t="s">
        <v>184</v>
      </c>
      <c r="K120" s="79"/>
      <c r="L120" s="79" t="s">
        <v>3</v>
      </c>
      <c r="M120" s="79"/>
      <c r="N120" s="84"/>
    </row>
    <row r="121" spans="1:14" ht="15.75" thickBot="1" x14ac:dyDescent="0.3">
      <c r="A121" s="83"/>
      <c r="B121" s="8" t="s">
        <v>81</v>
      </c>
      <c r="C121" s="8" t="s">
        <v>4</v>
      </c>
      <c r="D121" s="8" t="s">
        <v>81</v>
      </c>
      <c r="E121" s="8" t="s">
        <v>4</v>
      </c>
      <c r="F121" s="8" t="s">
        <v>81</v>
      </c>
      <c r="G121" s="8" t="s">
        <v>4</v>
      </c>
      <c r="H121" s="8" t="s">
        <v>81</v>
      </c>
      <c r="I121" s="8" t="s">
        <v>4</v>
      </c>
      <c r="J121" s="8" t="s">
        <v>81</v>
      </c>
      <c r="K121" s="8" t="s">
        <v>4</v>
      </c>
      <c r="L121" s="8" t="s">
        <v>183</v>
      </c>
      <c r="M121" s="8" t="s">
        <v>4</v>
      </c>
      <c r="N121" s="35" t="s">
        <v>5</v>
      </c>
    </row>
    <row r="122" spans="1:14" ht="15.75" thickBot="1" x14ac:dyDescent="0.3">
      <c r="A122" s="26" t="s">
        <v>100</v>
      </c>
      <c r="B122" s="28" t="s">
        <v>164</v>
      </c>
      <c r="C122" s="52">
        <v>0.53900000000000003</v>
      </c>
      <c r="D122" s="28" t="s">
        <v>164</v>
      </c>
      <c r="E122" s="49">
        <v>0.443</v>
      </c>
      <c r="F122" s="28" t="s">
        <v>164</v>
      </c>
      <c r="G122" s="49">
        <v>0.49199999999999999</v>
      </c>
      <c r="H122" s="28" t="s">
        <v>164</v>
      </c>
      <c r="I122" s="49">
        <v>0.51800000000000002</v>
      </c>
      <c r="J122" s="49" t="s">
        <v>164</v>
      </c>
      <c r="K122" s="49">
        <v>0.55000000000000004</v>
      </c>
      <c r="L122" s="41">
        <f>35*5/100</f>
        <v>1.75</v>
      </c>
      <c r="M122" s="41">
        <f>SUM(C122,E122,G122,I122,K122)</f>
        <v>2.5419999999999998</v>
      </c>
      <c r="N122" s="42">
        <f>(M122/L122)</f>
        <v>1.4525714285714284</v>
      </c>
    </row>
    <row r="123" spans="1:14" ht="15.75" thickBot="1" x14ac:dyDescent="0.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1:14" ht="15.75" thickBot="1" x14ac:dyDescent="0.3">
      <c r="A124" s="82" t="s">
        <v>101</v>
      </c>
      <c r="B124" s="86" t="s">
        <v>58</v>
      </c>
      <c r="C124" s="86"/>
      <c r="D124" s="86" t="s">
        <v>59</v>
      </c>
      <c r="E124" s="86"/>
      <c r="F124" s="86" t="s">
        <v>60</v>
      </c>
      <c r="G124" s="86"/>
      <c r="H124" s="86" t="s">
        <v>61</v>
      </c>
      <c r="I124" s="86"/>
      <c r="J124" s="79" t="s">
        <v>184</v>
      </c>
      <c r="K124" s="79"/>
      <c r="L124" s="79" t="s">
        <v>3</v>
      </c>
      <c r="M124" s="79"/>
      <c r="N124" s="84"/>
    </row>
    <row r="125" spans="1:14" ht="15.75" thickBot="1" x14ac:dyDescent="0.3">
      <c r="A125" s="83"/>
      <c r="B125" s="8" t="s">
        <v>81</v>
      </c>
      <c r="C125" s="8" t="s">
        <v>4</v>
      </c>
      <c r="D125" s="8" t="s">
        <v>81</v>
      </c>
      <c r="E125" s="8" t="s">
        <v>4</v>
      </c>
      <c r="F125" s="8" t="s">
        <v>81</v>
      </c>
      <c r="G125" s="8" t="s">
        <v>4</v>
      </c>
      <c r="H125" s="8" t="s">
        <v>81</v>
      </c>
      <c r="I125" s="8" t="s">
        <v>4</v>
      </c>
      <c r="J125" s="8" t="s">
        <v>81</v>
      </c>
      <c r="K125" s="8" t="s">
        <v>4</v>
      </c>
      <c r="L125" s="8" t="s">
        <v>183</v>
      </c>
      <c r="M125" s="8" t="s">
        <v>4</v>
      </c>
      <c r="N125" s="35" t="s">
        <v>5</v>
      </c>
    </row>
    <row r="126" spans="1:14" ht="15.75" thickBot="1" x14ac:dyDescent="0.3">
      <c r="A126" s="24" t="s">
        <v>102</v>
      </c>
      <c r="B126" s="10" t="s">
        <v>165</v>
      </c>
      <c r="C126" s="22">
        <v>4.8394192696876396E-3</v>
      </c>
      <c r="D126" s="10" t="s">
        <v>165</v>
      </c>
      <c r="E126" s="22">
        <v>1.0704727921498661E-2</v>
      </c>
      <c r="F126" s="10" t="s">
        <v>165</v>
      </c>
      <c r="G126" s="22">
        <v>7.4104569781803208E-3</v>
      </c>
      <c r="H126" s="10" t="s">
        <v>165</v>
      </c>
      <c r="I126" s="22">
        <v>9.454232917920068E-3</v>
      </c>
      <c r="J126" s="22">
        <v>9.433962264150943E-3</v>
      </c>
      <c r="K126" s="22">
        <v>7.0977917981072556E-3</v>
      </c>
      <c r="L126" s="16">
        <f>SUM(B126,D126,F126,H126,J126)</f>
        <v>9.433962264150943E-3</v>
      </c>
      <c r="M126" s="16">
        <f>SUM(C126,E126,G126,I126,K126)</f>
        <v>3.9506628885393941E-2</v>
      </c>
      <c r="N126" s="38">
        <f>M126</f>
        <v>3.9506628885393941E-2</v>
      </c>
    </row>
    <row r="127" spans="1:14" ht="15.75" thickBot="1" x14ac:dyDescent="0.3">
      <c r="A127" s="24" t="s">
        <v>103</v>
      </c>
      <c r="B127" s="10" t="s">
        <v>165</v>
      </c>
      <c r="C127" s="22">
        <v>3.2556093268807741E-2</v>
      </c>
      <c r="D127" s="10" t="s">
        <v>165</v>
      </c>
      <c r="E127" s="22">
        <v>3.6574487065120426E-2</v>
      </c>
      <c r="F127" s="10" t="s">
        <v>165</v>
      </c>
      <c r="G127" s="22">
        <v>3.5405516673528203E-2</v>
      </c>
      <c r="H127" s="10" t="s">
        <v>165</v>
      </c>
      <c r="I127" s="22">
        <v>3.4808766652342074E-2</v>
      </c>
      <c r="J127" s="22">
        <v>3.687821612349914E-2</v>
      </c>
      <c r="K127" s="22">
        <v>4.8107255520504731E-2</v>
      </c>
      <c r="L127" s="16">
        <f t="shared" ref="L127:L130" si="20">SUM(B127,D127,F127,H127,J127)</f>
        <v>3.687821612349914E-2</v>
      </c>
      <c r="M127" s="16">
        <f t="shared" ref="M127:M130" si="21">SUM(C127,E127,G127,I127,K127)</f>
        <v>0.18745211918030316</v>
      </c>
      <c r="N127" s="38">
        <f t="shared" ref="N127:N130" si="22">M127</f>
        <v>0.18745211918030316</v>
      </c>
    </row>
    <row r="128" spans="1:14" ht="15.75" thickBot="1" x14ac:dyDescent="0.3">
      <c r="A128" s="24" t="s">
        <v>104</v>
      </c>
      <c r="B128" s="10" t="s">
        <v>165</v>
      </c>
      <c r="C128" s="22">
        <v>1.9197207678883072E-2</v>
      </c>
      <c r="D128" s="10" t="s">
        <v>165</v>
      </c>
      <c r="E128" s="22">
        <v>1.8950437317784258E-2</v>
      </c>
      <c r="F128" s="10" t="s">
        <v>165</v>
      </c>
      <c r="G128" s="18">
        <v>6.4184852374839542E-3</v>
      </c>
      <c r="H128" s="10" t="s">
        <v>165</v>
      </c>
      <c r="I128" s="22">
        <v>2.0352781546811399E-2</v>
      </c>
      <c r="J128" s="22">
        <v>2.1709633649932156E-2</v>
      </c>
      <c r="K128" s="22">
        <v>1.7426273458445041E-2</v>
      </c>
      <c r="L128" s="16">
        <f t="shared" si="20"/>
        <v>2.1709633649932156E-2</v>
      </c>
      <c r="M128" s="16">
        <f t="shared" si="21"/>
        <v>8.2345185239407717E-2</v>
      </c>
      <c r="N128" s="38">
        <f t="shared" si="22"/>
        <v>8.2345185239407717E-2</v>
      </c>
    </row>
    <row r="129" spans="1:14" ht="15.75" thickBot="1" x14ac:dyDescent="0.3">
      <c r="A129" s="24" t="s">
        <v>105</v>
      </c>
      <c r="B129" s="10" t="s">
        <v>165</v>
      </c>
      <c r="C129" s="22">
        <v>0</v>
      </c>
      <c r="D129" s="10" t="s">
        <v>165</v>
      </c>
      <c r="E129" s="22">
        <v>0</v>
      </c>
      <c r="F129" s="10" t="s">
        <v>165</v>
      </c>
      <c r="G129" s="18">
        <v>0</v>
      </c>
      <c r="H129" s="10" t="s">
        <v>165</v>
      </c>
      <c r="I129" s="22">
        <v>0</v>
      </c>
      <c r="J129" s="22" t="s">
        <v>165</v>
      </c>
      <c r="K129" s="22">
        <v>0</v>
      </c>
      <c r="L129" s="16">
        <f t="shared" si="20"/>
        <v>0</v>
      </c>
      <c r="M129" s="16">
        <f t="shared" si="21"/>
        <v>0</v>
      </c>
      <c r="N129" s="38">
        <f t="shared" si="22"/>
        <v>0</v>
      </c>
    </row>
    <row r="130" spans="1:14" ht="15.75" thickBot="1" x14ac:dyDescent="0.3">
      <c r="A130" s="26" t="s">
        <v>106</v>
      </c>
      <c r="B130" s="28" t="s">
        <v>165</v>
      </c>
      <c r="C130" s="53">
        <v>2.7777777777777776E-2</v>
      </c>
      <c r="D130" s="28" t="s">
        <v>165</v>
      </c>
      <c r="E130" s="53">
        <v>0</v>
      </c>
      <c r="F130" s="28" t="s">
        <v>165</v>
      </c>
      <c r="G130" s="49">
        <v>1.7000000000000001E-2</v>
      </c>
      <c r="H130" s="28" t="s">
        <v>165</v>
      </c>
      <c r="I130" s="53">
        <v>4.5454545454545456E-2</v>
      </c>
      <c r="J130" s="53" t="s">
        <v>165</v>
      </c>
      <c r="K130" s="53">
        <v>0</v>
      </c>
      <c r="L130" s="41">
        <f t="shared" si="20"/>
        <v>0</v>
      </c>
      <c r="M130" s="41">
        <f t="shared" si="21"/>
        <v>9.0232323232323233E-2</v>
      </c>
      <c r="N130" s="42">
        <f t="shared" si="22"/>
        <v>9.0232323232323233E-2</v>
      </c>
    </row>
    <row r="131" spans="1:14" ht="15.75" thickBot="1" x14ac:dyDescent="0.3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1:14" ht="20.100000000000001" customHeight="1" thickBot="1" x14ac:dyDescent="0.3">
      <c r="A132" s="82" t="s">
        <v>56</v>
      </c>
      <c r="B132" s="86" t="s">
        <v>58</v>
      </c>
      <c r="C132" s="86"/>
      <c r="D132" s="86" t="s">
        <v>59</v>
      </c>
      <c r="E132" s="86"/>
      <c r="F132" s="86" t="s">
        <v>60</v>
      </c>
      <c r="G132" s="86"/>
      <c r="H132" s="86" t="s">
        <v>61</v>
      </c>
      <c r="I132" s="86"/>
      <c r="J132" s="79" t="s">
        <v>184</v>
      </c>
      <c r="K132" s="79"/>
      <c r="L132" s="79" t="s">
        <v>3</v>
      </c>
      <c r="M132" s="79"/>
      <c r="N132" s="84"/>
    </row>
    <row r="133" spans="1:14" ht="24.75" thickBot="1" x14ac:dyDescent="0.3">
      <c r="A133" s="83"/>
      <c r="B133" s="8" t="s">
        <v>32</v>
      </c>
      <c r="C133" s="8" t="s">
        <v>4</v>
      </c>
      <c r="D133" s="8" t="s">
        <v>32</v>
      </c>
      <c r="E133" s="8" t="s">
        <v>4</v>
      </c>
      <c r="F133" s="8" t="s">
        <v>32</v>
      </c>
      <c r="G133" s="8" t="s">
        <v>4</v>
      </c>
      <c r="H133" s="8" t="s">
        <v>32</v>
      </c>
      <c r="I133" s="8" t="s">
        <v>4</v>
      </c>
      <c r="J133" s="8" t="s">
        <v>32</v>
      </c>
      <c r="K133" s="8" t="s">
        <v>4</v>
      </c>
      <c r="L133" s="8" t="s">
        <v>183</v>
      </c>
      <c r="M133" s="8" t="s">
        <v>4</v>
      </c>
      <c r="N133" s="23" t="s">
        <v>5</v>
      </c>
    </row>
    <row r="134" spans="1:14" ht="20.100000000000001" customHeight="1" thickBot="1" x14ac:dyDescent="0.3">
      <c r="A134" s="26" t="s">
        <v>107</v>
      </c>
      <c r="B134" s="52">
        <v>0.3</v>
      </c>
      <c r="C134" s="53">
        <v>0.33300000000000002</v>
      </c>
      <c r="D134" s="52">
        <v>0.3</v>
      </c>
      <c r="E134" s="37">
        <v>0.31940000000000002</v>
      </c>
      <c r="F134" s="52">
        <v>0.3</v>
      </c>
      <c r="G134" s="37">
        <v>0.34993824619184849</v>
      </c>
      <c r="H134" s="52">
        <v>0.3</v>
      </c>
      <c r="I134" s="37">
        <v>0.27100000000000002</v>
      </c>
      <c r="J134" s="52">
        <v>0.3</v>
      </c>
      <c r="K134" s="37">
        <v>0.27800000000000002</v>
      </c>
      <c r="L134" s="57">
        <f>B134*5</f>
        <v>1.5</v>
      </c>
      <c r="M134" s="58">
        <f>SUM(C134,E134,G134,I134,K134)</f>
        <v>1.5513382461918486</v>
      </c>
      <c r="N134" s="59">
        <f>(M134/L134)</f>
        <v>1.0342254974612324</v>
      </c>
    </row>
    <row r="135" spans="1:14" ht="15.75" thickBot="1" x14ac:dyDescent="0.3">
      <c r="A135" s="5"/>
    </row>
    <row r="136" spans="1:14" ht="20.100000000000001" customHeight="1" thickBot="1" x14ac:dyDescent="0.3">
      <c r="A136" s="82" t="s">
        <v>57</v>
      </c>
      <c r="B136" s="86" t="s">
        <v>58</v>
      </c>
      <c r="C136" s="86"/>
      <c r="D136" s="86" t="s">
        <v>59</v>
      </c>
      <c r="E136" s="86"/>
      <c r="F136" s="86" t="s">
        <v>60</v>
      </c>
      <c r="G136" s="86"/>
      <c r="H136" s="86" t="s">
        <v>61</v>
      </c>
      <c r="I136" s="86"/>
      <c r="J136" s="79" t="s">
        <v>184</v>
      </c>
      <c r="K136" s="79"/>
      <c r="L136" s="79" t="s">
        <v>3</v>
      </c>
      <c r="M136" s="79"/>
      <c r="N136" s="84"/>
    </row>
    <row r="137" spans="1:14" ht="30.75" customHeight="1" thickBot="1" x14ac:dyDescent="0.3">
      <c r="A137" s="83"/>
      <c r="B137" s="8" t="s">
        <v>32</v>
      </c>
      <c r="C137" s="8" t="s">
        <v>4</v>
      </c>
      <c r="D137" s="8" t="s">
        <v>32</v>
      </c>
      <c r="E137" s="8" t="s">
        <v>4</v>
      </c>
      <c r="F137" s="8" t="s">
        <v>32</v>
      </c>
      <c r="G137" s="8" t="s">
        <v>4</v>
      </c>
      <c r="H137" s="8" t="s">
        <v>32</v>
      </c>
      <c r="I137" s="8" t="s">
        <v>4</v>
      </c>
      <c r="J137" s="8" t="s">
        <v>32</v>
      </c>
      <c r="K137" s="8" t="s">
        <v>4</v>
      </c>
      <c r="L137" s="8" t="s">
        <v>183</v>
      </c>
      <c r="M137" s="8" t="s">
        <v>4</v>
      </c>
      <c r="N137" s="35" t="s">
        <v>5</v>
      </c>
    </row>
    <row r="138" spans="1:14" ht="20.25" customHeight="1" thickBot="1" x14ac:dyDescent="0.3">
      <c r="A138" s="24" t="s">
        <v>54</v>
      </c>
      <c r="B138" s="89">
        <v>0.7</v>
      </c>
      <c r="C138" s="102">
        <v>0.94499999999999995</v>
      </c>
      <c r="D138" s="89">
        <v>0.7</v>
      </c>
      <c r="E138" s="102">
        <v>0.96299999999999997</v>
      </c>
      <c r="F138" s="89">
        <v>0.7</v>
      </c>
      <c r="G138" s="102">
        <v>0.96799999999999997</v>
      </c>
      <c r="H138" s="89">
        <v>0.7</v>
      </c>
      <c r="I138" s="102">
        <v>0.88600000000000001</v>
      </c>
      <c r="J138" s="89">
        <v>0.7</v>
      </c>
      <c r="K138" s="91">
        <v>0.96199999999999997</v>
      </c>
      <c r="L138" s="104">
        <f>B138*5</f>
        <v>3.5</v>
      </c>
      <c r="M138" s="106">
        <f>SUM(C138,E138,G138,I138,K138)</f>
        <v>4.7240000000000002</v>
      </c>
      <c r="N138" s="108">
        <f>(M138/L138)</f>
        <v>1.3497142857142859</v>
      </c>
    </row>
    <row r="139" spans="1:14" ht="20.100000000000001" customHeight="1" thickBot="1" x14ac:dyDescent="0.3">
      <c r="A139" s="24" t="s">
        <v>55</v>
      </c>
      <c r="B139" s="89"/>
      <c r="C139" s="102"/>
      <c r="D139" s="89"/>
      <c r="E139" s="102"/>
      <c r="F139" s="89"/>
      <c r="G139" s="102"/>
      <c r="H139" s="89"/>
      <c r="I139" s="102"/>
      <c r="J139" s="89"/>
      <c r="K139" s="92"/>
      <c r="L139" s="104"/>
      <c r="M139" s="106"/>
      <c r="N139" s="108"/>
    </row>
    <row r="140" spans="1:14" ht="20.100000000000001" customHeight="1" thickBot="1" x14ac:dyDescent="0.3">
      <c r="A140" s="26" t="s">
        <v>3</v>
      </c>
      <c r="B140" s="90"/>
      <c r="C140" s="103"/>
      <c r="D140" s="90"/>
      <c r="E140" s="103"/>
      <c r="F140" s="90"/>
      <c r="G140" s="103"/>
      <c r="H140" s="90"/>
      <c r="I140" s="103"/>
      <c r="J140" s="90"/>
      <c r="K140" s="93"/>
      <c r="L140" s="105"/>
      <c r="M140" s="107"/>
      <c r="N140" s="109"/>
    </row>
    <row r="141" spans="1:14" ht="15.75" thickBot="1" x14ac:dyDescent="0.3">
      <c r="A141" s="5"/>
    </row>
    <row r="142" spans="1:14" ht="15.75" thickBot="1" x14ac:dyDescent="0.3">
      <c r="A142" s="45" t="s">
        <v>108</v>
      </c>
      <c r="B142" s="86" t="s">
        <v>58</v>
      </c>
      <c r="C142" s="86"/>
      <c r="D142" s="86" t="s">
        <v>59</v>
      </c>
      <c r="E142" s="86"/>
      <c r="F142" s="86" t="s">
        <v>60</v>
      </c>
      <c r="G142" s="86"/>
      <c r="H142" s="86" t="s">
        <v>61</v>
      </c>
      <c r="I142" s="86"/>
      <c r="J142" s="79" t="s">
        <v>184</v>
      </c>
      <c r="K142" s="79"/>
      <c r="L142" s="79" t="s">
        <v>3</v>
      </c>
      <c r="M142" s="79"/>
      <c r="N142" s="84"/>
    </row>
    <row r="143" spans="1:14" ht="15.75" thickBot="1" x14ac:dyDescent="0.3">
      <c r="A143" s="47" t="s">
        <v>110</v>
      </c>
      <c r="B143" s="8" t="s">
        <v>81</v>
      </c>
      <c r="C143" s="8" t="s">
        <v>4</v>
      </c>
      <c r="D143" s="8" t="s">
        <v>81</v>
      </c>
      <c r="E143" s="8" t="s">
        <v>4</v>
      </c>
      <c r="F143" s="8" t="s">
        <v>81</v>
      </c>
      <c r="G143" s="8" t="s">
        <v>4</v>
      </c>
      <c r="H143" s="8" t="s">
        <v>81</v>
      </c>
      <c r="I143" s="8" t="s">
        <v>4</v>
      </c>
      <c r="J143" s="8" t="s">
        <v>81</v>
      </c>
      <c r="K143" s="8" t="s">
        <v>4</v>
      </c>
      <c r="L143" s="8" t="s">
        <v>183</v>
      </c>
      <c r="M143" s="8" t="s">
        <v>4</v>
      </c>
      <c r="N143" s="35" t="s">
        <v>5</v>
      </c>
    </row>
    <row r="144" spans="1:14" ht="15.75" thickBot="1" x14ac:dyDescent="0.3">
      <c r="A144" s="46" t="s">
        <v>109</v>
      </c>
      <c r="B144" s="21">
        <v>0.85</v>
      </c>
      <c r="C144" s="21">
        <v>1</v>
      </c>
      <c r="D144" s="21">
        <v>0.85</v>
      </c>
      <c r="E144" s="21">
        <v>1</v>
      </c>
      <c r="F144" s="21">
        <v>0.85</v>
      </c>
      <c r="G144" s="21">
        <v>1</v>
      </c>
      <c r="H144" s="21">
        <v>0.85</v>
      </c>
      <c r="I144" s="21">
        <v>1</v>
      </c>
      <c r="J144" s="21">
        <v>0.85</v>
      </c>
      <c r="K144" s="21">
        <v>1</v>
      </c>
      <c r="L144" s="17">
        <f>SUM(B144,D144,F144,H144,J144)</f>
        <v>4.25</v>
      </c>
      <c r="M144" s="17">
        <f>SUM(C144,E144,G144,I144,K144)</f>
        <v>5</v>
      </c>
      <c r="N144" s="38">
        <f>(M144/L144)</f>
        <v>1.1764705882352942</v>
      </c>
    </row>
    <row r="145" spans="1:14" ht="15.75" thickBot="1" x14ac:dyDescent="0.3">
      <c r="A145" s="46" t="s">
        <v>111</v>
      </c>
      <c r="B145" s="10" t="s">
        <v>172</v>
      </c>
      <c r="C145" s="10">
        <v>2</v>
      </c>
      <c r="D145" s="10" t="s">
        <v>172</v>
      </c>
      <c r="E145" s="10">
        <v>2</v>
      </c>
      <c r="F145" s="10" t="s">
        <v>172</v>
      </c>
      <c r="G145" s="10">
        <v>2</v>
      </c>
      <c r="H145" s="10" t="s">
        <v>172</v>
      </c>
      <c r="I145" s="10">
        <v>2</v>
      </c>
      <c r="J145" s="10" t="s">
        <v>172</v>
      </c>
      <c r="K145" s="10">
        <v>2</v>
      </c>
      <c r="L145" s="9">
        <v>40</v>
      </c>
      <c r="M145" s="9">
        <f>SUM(C145,E145,G145,I145,K145)</f>
        <v>10</v>
      </c>
      <c r="N145" s="77">
        <f>(L145/M145)</f>
        <v>4</v>
      </c>
    </row>
    <row r="146" spans="1:14" ht="30.75" thickBot="1" x14ac:dyDescent="0.3">
      <c r="A146" s="24" t="s">
        <v>112</v>
      </c>
      <c r="B146" s="10" t="s">
        <v>173</v>
      </c>
      <c r="C146" s="10">
        <v>2</v>
      </c>
      <c r="D146" s="10" t="s">
        <v>173</v>
      </c>
      <c r="E146" s="10">
        <v>2</v>
      </c>
      <c r="F146" s="10" t="s">
        <v>173</v>
      </c>
      <c r="G146" s="10">
        <v>2</v>
      </c>
      <c r="H146" s="10" t="s">
        <v>173</v>
      </c>
      <c r="I146" s="10">
        <v>2</v>
      </c>
      <c r="J146" s="10" t="s">
        <v>173</v>
      </c>
      <c r="K146" s="10">
        <v>2</v>
      </c>
      <c r="L146" s="9">
        <f>30*5</f>
        <v>150</v>
      </c>
      <c r="M146" s="9">
        <f t="shared" ref="M146:M147" si="23">SUM(C146,E146,G146,I146,K146)</f>
        <v>10</v>
      </c>
      <c r="N146" s="77">
        <f>(L146/M146)</f>
        <v>15</v>
      </c>
    </row>
    <row r="147" spans="1:14" ht="15.75" thickBot="1" x14ac:dyDescent="0.3">
      <c r="A147" s="26" t="s">
        <v>113</v>
      </c>
      <c r="B147" s="28" t="s">
        <v>174</v>
      </c>
      <c r="C147" s="28">
        <v>0</v>
      </c>
      <c r="D147" s="28" t="s">
        <v>174</v>
      </c>
      <c r="E147" s="28">
        <v>0</v>
      </c>
      <c r="F147" s="28" t="s">
        <v>174</v>
      </c>
      <c r="G147" s="28">
        <v>0</v>
      </c>
      <c r="H147" s="28" t="s">
        <v>174</v>
      </c>
      <c r="I147" s="28">
        <v>0</v>
      </c>
      <c r="J147" s="28" t="s">
        <v>174</v>
      </c>
      <c r="K147" s="28">
        <v>0</v>
      </c>
      <c r="L147" s="32">
        <f>90*5</f>
        <v>450</v>
      </c>
      <c r="M147" s="32">
        <f t="shared" si="23"/>
        <v>0</v>
      </c>
      <c r="N147" s="78">
        <f t="shared" ref="N147" si="24">(L147-M147)/L147</f>
        <v>1</v>
      </c>
    </row>
    <row r="148" spans="1:14" ht="15.75" thickBot="1" x14ac:dyDescent="0.3"/>
    <row r="149" spans="1:14" ht="15.75" thickBot="1" x14ac:dyDescent="0.3">
      <c r="A149" s="82" t="s">
        <v>179</v>
      </c>
      <c r="B149" s="86" t="s">
        <v>58</v>
      </c>
      <c r="C149" s="86"/>
      <c r="D149" s="86" t="s">
        <v>59</v>
      </c>
      <c r="E149" s="86"/>
      <c r="F149" s="86" t="s">
        <v>60</v>
      </c>
      <c r="G149" s="86"/>
      <c r="H149" s="86" t="s">
        <v>61</v>
      </c>
      <c r="I149" s="86"/>
      <c r="J149" s="79" t="s">
        <v>184</v>
      </c>
      <c r="K149" s="79"/>
      <c r="L149" s="79" t="s">
        <v>3</v>
      </c>
      <c r="M149" s="79"/>
      <c r="N149" s="84"/>
    </row>
    <row r="150" spans="1:14" ht="15.75" thickBot="1" x14ac:dyDescent="0.3">
      <c r="A150" s="83"/>
      <c r="B150" s="8" t="s">
        <v>81</v>
      </c>
      <c r="C150" s="8" t="s">
        <v>4</v>
      </c>
      <c r="D150" s="8" t="s">
        <v>81</v>
      </c>
      <c r="E150" s="8" t="s">
        <v>4</v>
      </c>
      <c r="F150" s="8" t="s">
        <v>81</v>
      </c>
      <c r="G150" s="8" t="s">
        <v>4</v>
      </c>
      <c r="H150" s="8" t="s">
        <v>81</v>
      </c>
      <c r="I150" s="8" t="s">
        <v>4</v>
      </c>
      <c r="J150" s="8" t="s">
        <v>81</v>
      </c>
      <c r="K150" s="8" t="s">
        <v>4</v>
      </c>
      <c r="L150" s="8" t="s">
        <v>183</v>
      </c>
      <c r="M150" s="8" t="s">
        <v>4</v>
      </c>
      <c r="N150" s="35" t="s">
        <v>5</v>
      </c>
    </row>
    <row r="151" spans="1:14" ht="45.75" thickBot="1" x14ac:dyDescent="0.3">
      <c r="A151" s="24" t="s">
        <v>114</v>
      </c>
      <c r="B151" s="10" t="s">
        <v>176</v>
      </c>
      <c r="C151" s="21">
        <v>1</v>
      </c>
      <c r="D151" s="10" t="s">
        <v>176</v>
      </c>
      <c r="E151" s="21">
        <v>1</v>
      </c>
      <c r="F151" s="10" t="s">
        <v>176</v>
      </c>
      <c r="G151" s="21">
        <v>0.92</v>
      </c>
      <c r="H151" s="10" t="s">
        <v>176</v>
      </c>
      <c r="I151" s="21">
        <v>1</v>
      </c>
      <c r="J151" s="10" t="s">
        <v>176</v>
      </c>
      <c r="K151" s="21">
        <v>1</v>
      </c>
      <c r="L151" s="9">
        <f>3*5</f>
        <v>15</v>
      </c>
      <c r="M151" s="17">
        <v>1</v>
      </c>
      <c r="N151" s="60">
        <v>1</v>
      </c>
    </row>
    <row r="152" spans="1:14" ht="16.5" customHeight="1" thickBot="1" x14ac:dyDescent="0.3">
      <c r="A152" s="24" t="s">
        <v>115</v>
      </c>
      <c r="B152" s="10" t="s">
        <v>175</v>
      </c>
      <c r="C152" s="10">
        <v>1.02</v>
      </c>
      <c r="D152" s="10" t="s">
        <v>175</v>
      </c>
      <c r="E152" s="10">
        <v>1.02</v>
      </c>
      <c r="F152" s="10" t="s">
        <v>175</v>
      </c>
      <c r="G152" s="10">
        <v>0.56000000000000005</v>
      </c>
      <c r="H152" s="10" t="s">
        <v>175</v>
      </c>
      <c r="I152" s="10">
        <v>0.59</v>
      </c>
      <c r="J152" s="10" t="s">
        <v>175</v>
      </c>
      <c r="K152" s="10">
        <v>0.72</v>
      </c>
      <c r="L152" s="9">
        <f>2*5</f>
        <v>10</v>
      </c>
      <c r="M152" s="9">
        <f>SUM(C152,E152,G152,I152,K152)</f>
        <v>3.91</v>
      </c>
      <c r="N152" s="60">
        <f>(8/M152)</f>
        <v>2.0460358056265986</v>
      </c>
    </row>
    <row r="153" spans="1:14" ht="15.75" thickBot="1" x14ac:dyDescent="0.3">
      <c r="A153" s="24" t="s">
        <v>116</v>
      </c>
      <c r="B153" s="10" t="s">
        <v>177</v>
      </c>
      <c r="C153" s="10">
        <v>0.84</v>
      </c>
      <c r="D153" s="10" t="s">
        <v>177</v>
      </c>
      <c r="E153" s="10">
        <v>1.18</v>
      </c>
      <c r="F153" s="10" t="s">
        <v>177</v>
      </c>
      <c r="G153" s="10">
        <v>0.84</v>
      </c>
      <c r="H153" s="10" t="s">
        <v>177</v>
      </c>
      <c r="I153" s="10">
        <v>1.22</v>
      </c>
      <c r="J153" s="10" t="s">
        <v>177</v>
      </c>
      <c r="K153" s="10">
        <v>2.34</v>
      </c>
      <c r="L153" s="9">
        <f>5*5</f>
        <v>25</v>
      </c>
      <c r="M153" s="9">
        <f t="shared" ref="M153:M155" si="25">SUM(C153,E153,G153,I153,K153)</f>
        <v>6.42</v>
      </c>
      <c r="N153" s="60">
        <f>(20/M153)</f>
        <v>3.1152647975077881</v>
      </c>
    </row>
    <row r="154" spans="1:14" ht="30.75" thickBot="1" x14ac:dyDescent="0.3">
      <c r="A154" s="24" t="s">
        <v>117</v>
      </c>
      <c r="B154" s="10" t="s">
        <v>165</v>
      </c>
      <c r="C154" s="15">
        <v>1</v>
      </c>
      <c r="D154" s="10" t="s">
        <v>165</v>
      </c>
      <c r="E154" s="21">
        <v>1</v>
      </c>
      <c r="F154" s="10" t="s">
        <v>165</v>
      </c>
      <c r="G154" s="21">
        <v>1</v>
      </c>
      <c r="H154" s="10" t="s">
        <v>165</v>
      </c>
      <c r="I154" s="21">
        <v>1</v>
      </c>
      <c r="J154" s="10" t="s">
        <v>165</v>
      </c>
      <c r="K154" s="21"/>
      <c r="L154" s="9" t="s">
        <v>165</v>
      </c>
      <c r="M154" s="9">
        <f t="shared" si="25"/>
        <v>4</v>
      </c>
      <c r="N154" s="60">
        <v>1</v>
      </c>
    </row>
    <row r="155" spans="1:14" ht="30.75" thickBot="1" x14ac:dyDescent="0.3">
      <c r="A155" s="26" t="s">
        <v>118</v>
      </c>
      <c r="B155" s="28" t="s">
        <v>178</v>
      </c>
      <c r="C155" s="52">
        <v>0.97</v>
      </c>
      <c r="D155" s="28" t="s">
        <v>178</v>
      </c>
      <c r="E155" s="52">
        <v>0.96</v>
      </c>
      <c r="F155" s="28" t="s">
        <v>178</v>
      </c>
      <c r="G155" s="52">
        <v>0.95</v>
      </c>
      <c r="H155" s="28" t="s">
        <v>178</v>
      </c>
      <c r="I155" s="52">
        <v>0.95</v>
      </c>
      <c r="J155" s="28" t="s">
        <v>178</v>
      </c>
      <c r="K155" s="52">
        <v>0.95</v>
      </c>
      <c r="L155" s="57">
        <f>90*5/100</f>
        <v>4.5</v>
      </c>
      <c r="M155" s="32">
        <f t="shared" si="25"/>
        <v>4.78</v>
      </c>
      <c r="N155" s="59">
        <f t="shared" ref="N155" si="26">(M155/L155)</f>
        <v>1.0622222222222222</v>
      </c>
    </row>
    <row r="157" spans="1:14" ht="19.5" thickBot="1" x14ac:dyDescent="0.3">
      <c r="A157" s="96" t="s">
        <v>119</v>
      </c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</row>
    <row r="158" spans="1:14" ht="15.75" thickBot="1" x14ac:dyDescent="0.3">
      <c r="A158" s="82" t="s">
        <v>120</v>
      </c>
      <c r="B158" s="86" t="s">
        <v>58</v>
      </c>
      <c r="C158" s="86"/>
      <c r="D158" s="79" t="s">
        <v>0</v>
      </c>
      <c r="E158" s="79"/>
      <c r="F158" s="79" t="s">
        <v>1</v>
      </c>
      <c r="G158" s="79"/>
      <c r="H158" s="79" t="s">
        <v>2</v>
      </c>
      <c r="I158" s="79"/>
      <c r="J158" s="79" t="s">
        <v>184</v>
      </c>
      <c r="K158" s="79"/>
      <c r="L158" s="79" t="s">
        <v>3</v>
      </c>
      <c r="M158" s="79"/>
      <c r="N158" s="84"/>
    </row>
    <row r="159" spans="1:14" ht="15.75" thickBot="1" x14ac:dyDescent="0.3">
      <c r="A159" s="83"/>
      <c r="B159" s="8" t="s">
        <v>81</v>
      </c>
      <c r="C159" s="8" t="s">
        <v>189</v>
      </c>
      <c r="D159" s="8" t="s">
        <v>81</v>
      </c>
      <c r="E159" s="8" t="s">
        <v>189</v>
      </c>
      <c r="F159" s="8" t="s">
        <v>81</v>
      </c>
      <c r="G159" s="8" t="s">
        <v>189</v>
      </c>
      <c r="H159" s="8" t="s">
        <v>81</v>
      </c>
      <c r="I159" s="8" t="s">
        <v>189</v>
      </c>
      <c r="J159" s="8" t="s">
        <v>81</v>
      </c>
      <c r="K159" s="8" t="s">
        <v>189</v>
      </c>
      <c r="L159" s="8" t="s">
        <v>183</v>
      </c>
      <c r="M159" s="8" t="s">
        <v>189</v>
      </c>
      <c r="N159" s="23" t="s">
        <v>5</v>
      </c>
    </row>
    <row r="160" spans="1:14" ht="15.75" thickBot="1" x14ac:dyDescent="0.3">
      <c r="A160" s="24" t="s">
        <v>121</v>
      </c>
      <c r="B160" s="15">
        <v>1</v>
      </c>
      <c r="C160" s="15">
        <v>1.73</v>
      </c>
      <c r="D160" s="15">
        <v>1</v>
      </c>
      <c r="E160" s="21">
        <v>1.62</v>
      </c>
      <c r="F160" s="21">
        <v>1</v>
      </c>
      <c r="G160" s="21">
        <v>1.59</v>
      </c>
      <c r="H160" s="21">
        <v>1</v>
      </c>
      <c r="I160" s="21">
        <v>1.59</v>
      </c>
      <c r="J160" s="21">
        <v>1</v>
      </c>
      <c r="K160" s="21">
        <v>1.6</v>
      </c>
      <c r="L160" s="17">
        <f>B160*5</f>
        <v>5</v>
      </c>
      <c r="M160" s="17">
        <f>SUM(C160,E160,G160,I160,K160)</f>
        <v>8.1300000000000008</v>
      </c>
      <c r="N160" s="43">
        <f>(M160/L160)</f>
        <v>1.6260000000000001</v>
      </c>
    </row>
    <row r="161" spans="1:14" ht="15.75" thickBot="1" x14ac:dyDescent="0.3">
      <c r="A161" s="24" t="s">
        <v>122</v>
      </c>
      <c r="B161" s="15">
        <v>1</v>
      </c>
      <c r="C161" s="15">
        <v>1.21</v>
      </c>
      <c r="D161" s="15">
        <v>1</v>
      </c>
      <c r="E161" s="21">
        <v>1.32</v>
      </c>
      <c r="F161" s="21">
        <v>1</v>
      </c>
      <c r="G161" s="21">
        <v>1.04</v>
      </c>
      <c r="H161" s="21">
        <v>1</v>
      </c>
      <c r="I161" s="21">
        <v>1.0900000000000001</v>
      </c>
      <c r="J161" s="21">
        <v>1</v>
      </c>
      <c r="K161" s="21">
        <v>0.98</v>
      </c>
      <c r="L161" s="17">
        <f t="shared" ref="L161:L164" si="27">B161*5</f>
        <v>5</v>
      </c>
      <c r="M161" s="17">
        <f t="shared" ref="M161:M164" si="28">SUM(C161,E161,G161,I161,K161)</f>
        <v>5.6400000000000006</v>
      </c>
      <c r="N161" s="43">
        <f t="shared" ref="N161:N164" si="29">(M161/L161)</f>
        <v>1.1280000000000001</v>
      </c>
    </row>
    <row r="162" spans="1:14" ht="15.75" thickBot="1" x14ac:dyDescent="0.3">
      <c r="A162" s="24" t="s">
        <v>123</v>
      </c>
      <c r="B162" s="15">
        <v>1</v>
      </c>
      <c r="C162" s="15">
        <v>1.06</v>
      </c>
      <c r="D162" s="15">
        <v>1</v>
      </c>
      <c r="E162" s="21">
        <v>1.06</v>
      </c>
      <c r="F162" s="21">
        <v>1</v>
      </c>
      <c r="G162" s="21">
        <v>1.06</v>
      </c>
      <c r="H162" s="21">
        <v>1</v>
      </c>
      <c r="I162" s="21">
        <v>1.03</v>
      </c>
      <c r="J162" s="21">
        <v>1</v>
      </c>
      <c r="K162" s="21">
        <v>0.98</v>
      </c>
      <c r="L162" s="17">
        <f t="shared" si="27"/>
        <v>5</v>
      </c>
      <c r="M162" s="17">
        <f t="shared" si="28"/>
        <v>5.1899999999999995</v>
      </c>
      <c r="N162" s="43">
        <f t="shared" si="29"/>
        <v>1.0379999999999998</v>
      </c>
    </row>
    <row r="163" spans="1:14" ht="15.75" thickBot="1" x14ac:dyDescent="0.3">
      <c r="A163" s="24" t="s">
        <v>124</v>
      </c>
      <c r="B163" s="15">
        <v>1</v>
      </c>
      <c r="C163" s="15">
        <v>1.04</v>
      </c>
      <c r="D163" s="15">
        <v>1</v>
      </c>
      <c r="E163" s="21">
        <v>1.05</v>
      </c>
      <c r="F163" s="21">
        <v>1</v>
      </c>
      <c r="G163" s="21">
        <v>1.04</v>
      </c>
      <c r="H163" s="21">
        <v>1</v>
      </c>
      <c r="I163" s="21">
        <v>1.01</v>
      </c>
      <c r="J163" s="21">
        <v>1</v>
      </c>
      <c r="K163" s="21">
        <v>1.03</v>
      </c>
      <c r="L163" s="17">
        <f t="shared" si="27"/>
        <v>5</v>
      </c>
      <c r="M163" s="17">
        <f t="shared" si="28"/>
        <v>5.17</v>
      </c>
      <c r="N163" s="43">
        <f t="shared" si="29"/>
        <v>1.034</v>
      </c>
    </row>
    <row r="164" spans="1:14" ht="15.75" thickBot="1" x14ac:dyDescent="0.3">
      <c r="A164" s="26" t="s">
        <v>125</v>
      </c>
      <c r="B164" s="39">
        <v>1</v>
      </c>
      <c r="C164" s="39">
        <v>1.1399999999999999</v>
      </c>
      <c r="D164" s="39">
        <v>1</v>
      </c>
      <c r="E164" s="52">
        <v>1.06</v>
      </c>
      <c r="F164" s="52">
        <v>1</v>
      </c>
      <c r="G164" s="52">
        <v>1.04</v>
      </c>
      <c r="H164" s="52">
        <v>1</v>
      </c>
      <c r="I164" s="52">
        <v>1.06</v>
      </c>
      <c r="J164" s="52">
        <v>1</v>
      </c>
      <c r="K164" s="52">
        <v>1.03</v>
      </c>
      <c r="L164" s="57">
        <f t="shared" si="27"/>
        <v>5</v>
      </c>
      <c r="M164" s="57">
        <f t="shared" si="28"/>
        <v>5.330000000000001</v>
      </c>
      <c r="N164" s="44">
        <f t="shared" si="29"/>
        <v>1.0660000000000003</v>
      </c>
    </row>
    <row r="165" spans="1:14" ht="15.75" thickBot="1" x14ac:dyDescent="0.3"/>
    <row r="166" spans="1:14" ht="15.75" thickBot="1" x14ac:dyDescent="0.3">
      <c r="A166" s="45" t="s">
        <v>126</v>
      </c>
      <c r="B166" s="86" t="s">
        <v>58</v>
      </c>
      <c r="C166" s="86"/>
      <c r="D166" s="79" t="s">
        <v>0</v>
      </c>
      <c r="E166" s="79"/>
      <c r="F166" s="79" t="s">
        <v>1</v>
      </c>
      <c r="G166" s="79"/>
      <c r="H166" s="79" t="s">
        <v>2</v>
      </c>
      <c r="I166" s="79"/>
      <c r="J166" s="79" t="s">
        <v>184</v>
      </c>
      <c r="K166" s="79"/>
      <c r="L166" s="79" t="s">
        <v>3</v>
      </c>
      <c r="M166" s="79"/>
      <c r="N166" s="84"/>
    </row>
    <row r="167" spans="1:14" ht="15.75" thickBot="1" x14ac:dyDescent="0.3">
      <c r="A167" s="47" t="s">
        <v>121</v>
      </c>
      <c r="B167" s="8" t="s">
        <v>81</v>
      </c>
      <c r="C167" s="8" t="s">
        <v>189</v>
      </c>
      <c r="D167" s="8" t="s">
        <v>81</v>
      </c>
      <c r="E167" s="8" t="s">
        <v>189</v>
      </c>
      <c r="F167" s="8" t="s">
        <v>81</v>
      </c>
      <c r="G167" s="8" t="s">
        <v>189</v>
      </c>
      <c r="H167" s="8" t="s">
        <v>81</v>
      </c>
      <c r="I167" s="8" t="s">
        <v>189</v>
      </c>
      <c r="J167" s="8" t="s">
        <v>81</v>
      </c>
      <c r="K167" s="8" t="s">
        <v>189</v>
      </c>
      <c r="L167" s="8" t="s">
        <v>183</v>
      </c>
      <c r="M167" s="8" t="s">
        <v>189</v>
      </c>
      <c r="N167" s="23" t="s">
        <v>5</v>
      </c>
    </row>
    <row r="168" spans="1:14" ht="15.75" thickBot="1" x14ac:dyDescent="0.3">
      <c r="A168" s="24" t="s">
        <v>132</v>
      </c>
      <c r="B168" s="10">
        <v>4600</v>
      </c>
      <c r="C168" s="10">
        <v>2771</v>
      </c>
      <c r="D168" s="10">
        <v>4400</v>
      </c>
      <c r="E168" s="10">
        <v>3005</v>
      </c>
      <c r="F168" s="10">
        <v>4200</v>
      </c>
      <c r="G168" s="10">
        <v>3530</v>
      </c>
      <c r="H168" s="10">
        <v>4600</v>
      </c>
      <c r="I168" s="10">
        <v>3091</v>
      </c>
      <c r="J168" s="10">
        <v>4600</v>
      </c>
      <c r="K168" s="10">
        <v>4125</v>
      </c>
      <c r="L168" s="10">
        <f>SUM(B168,D168,F168,H168,J168)</f>
        <v>22400</v>
      </c>
      <c r="M168" s="10">
        <f>SUM(C168,E168,G168,I168,K168)</f>
        <v>16522</v>
      </c>
      <c r="N168" s="61">
        <f>M168/L168</f>
        <v>0.73758928571428573</v>
      </c>
    </row>
    <row r="169" spans="1:14" ht="15.75" thickBot="1" x14ac:dyDescent="0.3">
      <c r="A169" s="24" t="s">
        <v>127</v>
      </c>
      <c r="B169" s="10">
        <v>416</v>
      </c>
      <c r="C169" s="10">
        <v>408</v>
      </c>
      <c r="D169" s="10">
        <v>416</v>
      </c>
      <c r="E169" s="10">
        <v>311</v>
      </c>
      <c r="F169" s="10">
        <v>416</v>
      </c>
      <c r="G169" s="10">
        <v>360</v>
      </c>
      <c r="H169" s="10">
        <v>416</v>
      </c>
      <c r="I169" s="10">
        <v>360</v>
      </c>
      <c r="J169" s="10">
        <v>416</v>
      </c>
      <c r="K169" s="10">
        <v>391</v>
      </c>
      <c r="L169" s="10">
        <f t="shared" ref="L169:L172" si="30">SUM(B169,D169,F169,H169,J169)</f>
        <v>2080</v>
      </c>
      <c r="M169" s="10">
        <f t="shared" ref="M169:M174" si="31">SUM(C169,E169,G169,I169,K169)</f>
        <v>1830</v>
      </c>
      <c r="N169" s="61">
        <f>M169/L169</f>
        <v>0.87980769230769229</v>
      </c>
    </row>
    <row r="170" spans="1:14" ht="15.75" thickBot="1" x14ac:dyDescent="0.3">
      <c r="A170" s="24" t="s">
        <v>180</v>
      </c>
      <c r="B170" s="10" t="s">
        <v>165</v>
      </c>
      <c r="C170" s="10">
        <v>129</v>
      </c>
      <c r="D170" s="10" t="s">
        <v>165</v>
      </c>
      <c r="E170" s="10">
        <v>0</v>
      </c>
      <c r="F170" s="10" t="s">
        <v>165</v>
      </c>
      <c r="G170" s="10">
        <v>0</v>
      </c>
      <c r="H170" s="10" t="s">
        <v>165</v>
      </c>
      <c r="I170" s="10">
        <v>0</v>
      </c>
      <c r="J170" s="10" t="s">
        <v>165</v>
      </c>
      <c r="K170" s="10">
        <v>279</v>
      </c>
      <c r="L170" s="10">
        <f t="shared" si="30"/>
        <v>0</v>
      </c>
      <c r="M170" s="10">
        <f t="shared" si="31"/>
        <v>408</v>
      </c>
      <c r="N170" s="61" t="s">
        <v>165</v>
      </c>
    </row>
    <row r="171" spans="1:14" ht="15.75" thickBot="1" x14ac:dyDescent="0.3">
      <c r="A171" s="24" t="s">
        <v>128</v>
      </c>
      <c r="B171" s="10">
        <v>1664</v>
      </c>
      <c r="C171" s="10">
        <v>2062</v>
      </c>
      <c r="D171" s="10">
        <v>1664</v>
      </c>
      <c r="E171" s="10">
        <v>1841</v>
      </c>
      <c r="F171" s="10">
        <v>1248</v>
      </c>
      <c r="G171" s="10">
        <v>1541</v>
      </c>
      <c r="H171" s="10">
        <v>1248</v>
      </c>
      <c r="I171" s="10">
        <v>1541</v>
      </c>
      <c r="J171" s="10">
        <v>1456</v>
      </c>
      <c r="K171" s="10">
        <v>1844</v>
      </c>
      <c r="L171" s="10">
        <f t="shared" si="30"/>
        <v>7280</v>
      </c>
      <c r="M171" s="10">
        <f t="shared" si="31"/>
        <v>8829</v>
      </c>
      <c r="N171" s="61">
        <f t="shared" ref="N171:N172" si="32">M171/L171</f>
        <v>1.2127747252747252</v>
      </c>
    </row>
    <row r="172" spans="1:14" ht="15.75" thickBot="1" x14ac:dyDescent="0.3">
      <c r="A172" s="24" t="s">
        <v>131</v>
      </c>
      <c r="B172" s="10">
        <v>3328</v>
      </c>
      <c r="C172" s="10">
        <v>3439</v>
      </c>
      <c r="D172" s="10">
        <v>3328</v>
      </c>
      <c r="E172" s="10">
        <v>2853</v>
      </c>
      <c r="F172" s="10">
        <v>3328</v>
      </c>
      <c r="G172" s="10">
        <v>3442</v>
      </c>
      <c r="H172" s="10">
        <v>3328</v>
      </c>
      <c r="I172" s="10">
        <v>3442</v>
      </c>
      <c r="J172" s="10">
        <v>3328</v>
      </c>
      <c r="K172" s="10">
        <v>3326</v>
      </c>
      <c r="L172" s="10">
        <f t="shared" si="30"/>
        <v>16640</v>
      </c>
      <c r="M172" s="10">
        <f t="shared" si="31"/>
        <v>16502</v>
      </c>
      <c r="N172" s="61">
        <f t="shared" si="32"/>
        <v>0.99170673076923077</v>
      </c>
    </row>
    <row r="173" spans="1:14" ht="15.75" thickBot="1" x14ac:dyDescent="0.3">
      <c r="A173" s="24" t="s">
        <v>129</v>
      </c>
      <c r="B173" s="10" t="s">
        <v>165</v>
      </c>
      <c r="C173" s="10">
        <v>86</v>
      </c>
      <c r="D173" s="10" t="s">
        <v>165</v>
      </c>
      <c r="E173" s="10">
        <v>54</v>
      </c>
      <c r="F173" s="10" t="s">
        <v>165</v>
      </c>
      <c r="G173" s="10">
        <v>67</v>
      </c>
      <c r="H173" s="10" t="s">
        <v>165</v>
      </c>
      <c r="I173" s="10">
        <v>67</v>
      </c>
      <c r="J173" s="10" t="s">
        <v>165</v>
      </c>
      <c r="K173" s="10">
        <v>54</v>
      </c>
      <c r="L173" s="10" t="s">
        <v>165</v>
      </c>
      <c r="M173" s="10">
        <f t="shared" si="31"/>
        <v>328</v>
      </c>
      <c r="N173" s="61" t="s">
        <v>165</v>
      </c>
    </row>
    <row r="174" spans="1:14" ht="15.75" thickBot="1" x14ac:dyDescent="0.3">
      <c r="A174" s="26" t="s">
        <v>130</v>
      </c>
      <c r="B174" s="28" t="s">
        <v>165</v>
      </c>
      <c r="C174" s="28">
        <v>40</v>
      </c>
      <c r="D174" s="28" t="s">
        <v>165</v>
      </c>
      <c r="E174" s="28">
        <v>38</v>
      </c>
      <c r="F174" s="28" t="s">
        <v>165</v>
      </c>
      <c r="G174" s="28">
        <v>44</v>
      </c>
      <c r="H174" s="28" t="s">
        <v>165</v>
      </c>
      <c r="I174" s="28">
        <v>44</v>
      </c>
      <c r="J174" s="69" t="s">
        <v>165</v>
      </c>
      <c r="K174" s="69">
        <v>30</v>
      </c>
      <c r="L174" s="10" t="s">
        <v>165</v>
      </c>
      <c r="M174" s="10">
        <f t="shared" si="31"/>
        <v>196</v>
      </c>
      <c r="N174" s="61" t="s">
        <v>165</v>
      </c>
    </row>
    <row r="175" spans="1:14" ht="30.75" customHeight="1" thickBot="1" x14ac:dyDescent="0.3">
      <c r="A175" s="34" t="s">
        <v>70</v>
      </c>
      <c r="B175" s="98" t="s">
        <v>181</v>
      </c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9"/>
    </row>
    <row r="176" spans="1:14" ht="15.75" thickBot="1" x14ac:dyDescent="0.3"/>
    <row r="177" spans="1:14" ht="15.75" thickBot="1" x14ac:dyDescent="0.3">
      <c r="A177" s="82" t="s">
        <v>122</v>
      </c>
      <c r="B177" s="86" t="s">
        <v>58</v>
      </c>
      <c r="C177" s="86"/>
      <c r="D177" s="79" t="s">
        <v>0</v>
      </c>
      <c r="E177" s="79"/>
      <c r="F177" s="79" t="s">
        <v>1</v>
      </c>
      <c r="G177" s="79"/>
      <c r="H177" s="79" t="s">
        <v>2</v>
      </c>
      <c r="I177" s="79"/>
      <c r="J177" s="79" t="s">
        <v>184</v>
      </c>
      <c r="K177" s="79"/>
      <c r="L177" s="79" t="s">
        <v>3</v>
      </c>
      <c r="M177" s="79"/>
      <c r="N177" s="84"/>
    </row>
    <row r="178" spans="1:14" ht="15.75" thickBot="1" x14ac:dyDescent="0.3">
      <c r="A178" s="83"/>
      <c r="B178" s="8" t="s">
        <v>81</v>
      </c>
      <c r="C178" s="8" t="s">
        <v>189</v>
      </c>
      <c r="D178" s="8" t="s">
        <v>81</v>
      </c>
      <c r="E178" s="8" t="s">
        <v>189</v>
      </c>
      <c r="F178" s="8" t="s">
        <v>81</v>
      </c>
      <c r="G178" s="8" t="s">
        <v>189</v>
      </c>
      <c r="H178" s="8" t="s">
        <v>81</v>
      </c>
      <c r="I178" s="8" t="s">
        <v>189</v>
      </c>
      <c r="J178" s="8" t="s">
        <v>81</v>
      </c>
      <c r="K178" s="8" t="s">
        <v>189</v>
      </c>
      <c r="L178" s="8" t="s">
        <v>183</v>
      </c>
      <c r="M178" s="8" t="s">
        <v>189</v>
      </c>
      <c r="N178" s="23" t="s">
        <v>5</v>
      </c>
    </row>
    <row r="179" spans="1:14" ht="15.75" thickBot="1" x14ac:dyDescent="0.3">
      <c r="A179" s="24" t="s">
        <v>132</v>
      </c>
      <c r="B179" s="10">
        <v>2800</v>
      </c>
      <c r="C179" s="10">
        <v>1480</v>
      </c>
      <c r="D179" s="10">
        <v>2800</v>
      </c>
      <c r="E179" s="10">
        <v>1252</v>
      </c>
      <c r="F179" s="10">
        <v>2800</v>
      </c>
      <c r="G179" s="10">
        <v>1855</v>
      </c>
      <c r="H179" s="10">
        <v>2800</v>
      </c>
      <c r="I179" s="10">
        <v>1855</v>
      </c>
      <c r="J179" s="10">
        <v>2800</v>
      </c>
      <c r="K179" s="10">
        <v>1766</v>
      </c>
      <c r="L179" s="10">
        <f>SUM(B179,D179,F179,H179,J179)</f>
        <v>14000</v>
      </c>
      <c r="M179" s="10">
        <f>SUM(C179,E179,G179,I179,K179)</f>
        <v>8208</v>
      </c>
      <c r="N179" s="61">
        <f>M179/L179</f>
        <v>0.5862857142857143</v>
      </c>
    </row>
    <row r="180" spans="1:14" ht="15.75" thickBot="1" x14ac:dyDescent="0.3">
      <c r="A180" s="24" t="s">
        <v>127</v>
      </c>
      <c r="B180" s="10">
        <v>416</v>
      </c>
      <c r="C180" s="10">
        <v>297</v>
      </c>
      <c r="D180" s="10">
        <v>416</v>
      </c>
      <c r="E180" s="10">
        <v>286</v>
      </c>
      <c r="F180" s="10">
        <v>416</v>
      </c>
      <c r="G180" s="10">
        <v>222</v>
      </c>
      <c r="H180" s="10">
        <v>416</v>
      </c>
      <c r="I180" s="10">
        <v>222</v>
      </c>
      <c r="J180" s="10">
        <v>416</v>
      </c>
      <c r="K180" s="10">
        <v>351</v>
      </c>
      <c r="L180" s="10">
        <f t="shared" ref="L180:L183" si="33">SUM(B180,D180,F180,H180,J180)</f>
        <v>2080</v>
      </c>
      <c r="M180" s="10">
        <f t="shared" ref="M180:M185" si="34">SUM(C180,E180,G180,I180,K180)</f>
        <v>1378</v>
      </c>
      <c r="N180" s="61">
        <f>M180/L180</f>
        <v>0.66249999999999998</v>
      </c>
    </row>
    <row r="181" spans="1:14" ht="15.75" thickBot="1" x14ac:dyDescent="0.3">
      <c r="A181" s="24" t="s">
        <v>180</v>
      </c>
      <c r="B181" s="10" t="s">
        <v>165</v>
      </c>
      <c r="C181" s="10">
        <v>94</v>
      </c>
      <c r="D181" s="10" t="s">
        <v>165</v>
      </c>
      <c r="E181" s="10">
        <v>130</v>
      </c>
      <c r="F181" s="10" t="s">
        <v>165</v>
      </c>
      <c r="G181" s="10">
        <v>175</v>
      </c>
      <c r="H181" s="10" t="s">
        <v>165</v>
      </c>
      <c r="I181" s="10">
        <v>175</v>
      </c>
      <c r="J181" s="10" t="s">
        <v>165</v>
      </c>
      <c r="K181" s="10">
        <v>293</v>
      </c>
      <c r="L181" s="10">
        <f t="shared" si="33"/>
        <v>0</v>
      </c>
      <c r="M181" s="10">
        <f t="shared" si="34"/>
        <v>867</v>
      </c>
      <c r="N181" s="61" t="s">
        <v>165</v>
      </c>
    </row>
    <row r="182" spans="1:14" ht="15.75" thickBot="1" x14ac:dyDescent="0.3">
      <c r="A182" s="24" t="s">
        <v>128</v>
      </c>
      <c r="B182" s="10">
        <v>1248</v>
      </c>
      <c r="C182" s="10">
        <v>1624</v>
      </c>
      <c r="D182" s="10">
        <v>1248</v>
      </c>
      <c r="E182" s="10">
        <v>1152</v>
      </c>
      <c r="F182" s="10">
        <v>1040</v>
      </c>
      <c r="G182" s="10">
        <v>1438</v>
      </c>
      <c r="H182" s="10">
        <v>1040</v>
      </c>
      <c r="I182" s="10">
        <v>1438</v>
      </c>
      <c r="J182" s="10">
        <v>1248</v>
      </c>
      <c r="K182" s="10">
        <v>1562</v>
      </c>
      <c r="L182" s="10">
        <f t="shared" si="33"/>
        <v>5824</v>
      </c>
      <c r="M182" s="10">
        <f t="shared" si="34"/>
        <v>7214</v>
      </c>
      <c r="N182" s="61">
        <f t="shared" ref="N182:N183" si="35">M182/L182</f>
        <v>1.2386675824175823</v>
      </c>
    </row>
    <row r="183" spans="1:14" ht="15.75" thickBot="1" x14ac:dyDescent="0.3">
      <c r="A183" s="24" t="s">
        <v>131</v>
      </c>
      <c r="B183" s="10">
        <v>2496</v>
      </c>
      <c r="C183" s="10">
        <v>2326</v>
      </c>
      <c r="D183" s="10">
        <v>2496</v>
      </c>
      <c r="E183" s="10">
        <v>2168</v>
      </c>
      <c r="F183" s="10">
        <v>2496</v>
      </c>
      <c r="G183" s="10">
        <v>2338</v>
      </c>
      <c r="H183" s="10">
        <v>2496</v>
      </c>
      <c r="I183" s="10">
        <v>2338</v>
      </c>
      <c r="J183" s="10">
        <v>2496</v>
      </c>
      <c r="K183" s="10">
        <v>2258</v>
      </c>
      <c r="L183" s="10">
        <f t="shared" si="33"/>
        <v>12480</v>
      </c>
      <c r="M183" s="10">
        <f t="shared" si="34"/>
        <v>11428</v>
      </c>
      <c r="N183" s="61">
        <f t="shared" si="35"/>
        <v>0.91570512820512817</v>
      </c>
    </row>
    <row r="184" spans="1:14" ht="15.75" thickBot="1" x14ac:dyDescent="0.3">
      <c r="A184" s="24" t="s">
        <v>129</v>
      </c>
      <c r="B184" s="10" t="s">
        <v>165</v>
      </c>
      <c r="C184" s="10">
        <v>0</v>
      </c>
      <c r="D184" s="10" t="s">
        <v>165</v>
      </c>
      <c r="E184" s="10">
        <v>0</v>
      </c>
      <c r="F184" s="10" t="s">
        <v>165</v>
      </c>
      <c r="G184" s="10">
        <v>0</v>
      </c>
      <c r="H184" s="10" t="s">
        <v>165</v>
      </c>
      <c r="I184" s="10">
        <v>0</v>
      </c>
      <c r="J184" s="10" t="s">
        <v>165</v>
      </c>
      <c r="K184" s="10">
        <v>47</v>
      </c>
      <c r="L184" s="10" t="s">
        <v>165</v>
      </c>
      <c r="M184" s="10">
        <f t="shared" si="34"/>
        <v>47</v>
      </c>
      <c r="N184" s="61" t="s">
        <v>165</v>
      </c>
    </row>
    <row r="185" spans="1:14" ht="15.75" thickBot="1" x14ac:dyDescent="0.3">
      <c r="A185" s="26" t="s">
        <v>130</v>
      </c>
      <c r="B185" s="28" t="s">
        <v>165</v>
      </c>
      <c r="C185" s="28">
        <v>18</v>
      </c>
      <c r="D185" s="28" t="s">
        <v>165</v>
      </c>
      <c r="E185" s="28">
        <v>9</v>
      </c>
      <c r="F185" s="28" t="s">
        <v>165</v>
      </c>
      <c r="G185" s="28">
        <v>7</v>
      </c>
      <c r="H185" s="28" t="s">
        <v>165</v>
      </c>
      <c r="I185" s="28">
        <v>7</v>
      </c>
      <c r="J185" s="69" t="s">
        <v>165</v>
      </c>
      <c r="K185" s="69">
        <v>0</v>
      </c>
      <c r="L185" s="10" t="s">
        <v>165</v>
      </c>
      <c r="M185" s="10">
        <f t="shared" si="34"/>
        <v>41</v>
      </c>
      <c r="N185" s="61" t="s">
        <v>165</v>
      </c>
    </row>
    <row r="186" spans="1:14" ht="30.75" customHeight="1" thickBot="1" x14ac:dyDescent="0.3">
      <c r="A186" s="34" t="s">
        <v>70</v>
      </c>
      <c r="B186" s="98" t="s">
        <v>181</v>
      </c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9"/>
    </row>
    <row r="187" spans="1:14" ht="15.75" thickBot="1" x14ac:dyDescent="0.3"/>
    <row r="188" spans="1:14" ht="15.75" thickBot="1" x14ac:dyDescent="0.3">
      <c r="A188" s="82" t="s">
        <v>123</v>
      </c>
      <c r="B188" s="86" t="s">
        <v>58</v>
      </c>
      <c r="C188" s="86"/>
      <c r="D188" s="79" t="s">
        <v>0</v>
      </c>
      <c r="E188" s="79"/>
      <c r="F188" s="79" t="s">
        <v>1</v>
      </c>
      <c r="G188" s="79"/>
      <c r="H188" s="79" t="s">
        <v>2</v>
      </c>
      <c r="I188" s="79"/>
      <c r="J188" s="79" t="s">
        <v>184</v>
      </c>
      <c r="K188" s="79"/>
      <c r="L188" s="79" t="s">
        <v>3</v>
      </c>
      <c r="M188" s="79"/>
      <c r="N188" s="84"/>
    </row>
    <row r="189" spans="1:14" ht="15.75" thickBot="1" x14ac:dyDescent="0.3">
      <c r="A189" s="83"/>
      <c r="B189" s="8" t="s">
        <v>81</v>
      </c>
      <c r="C189" s="8" t="s">
        <v>189</v>
      </c>
      <c r="D189" s="8" t="s">
        <v>81</v>
      </c>
      <c r="E189" s="8" t="s">
        <v>189</v>
      </c>
      <c r="F189" s="8" t="s">
        <v>81</v>
      </c>
      <c r="G189" s="8" t="s">
        <v>189</v>
      </c>
      <c r="H189" s="8" t="s">
        <v>81</v>
      </c>
      <c r="I189" s="8" t="s">
        <v>189</v>
      </c>
      <c r="J189" s="8" t="s">
        <v>81</v>
      </c>
      <c r="K189" s="8" t="s">
        <v>189</v>
      </c>
      <c r="L189" s="8" t="s">
        <v>183</v>
      </c>
      <c r="M189" s="8" t="s">
        <v>189</v>
      </c>
      <c r="N189" s="23" t="s">
        <v>5</v>
      </c>
    </row>
    <row r="190" spans="1:14" ht="15.75" thickBot="1" x14ac:dyDescent="0.3">
      <c r="A190" s="24" t="s">
        <v>127</v>
      </c>
      <c r="B190" s="10">
        <v>208</v>
      </c>
      <c r="C190" s="64">
        <v>215</v>
      </c>
      <c r="D190" s="10">
        <v>208</v>
      </c>
      <c r="E190" s="64">
        <v>194</v>
      </c>
      <c r="F190" s="10">
        <v>208</v>
      </c>
      <c r="G190" s="64">
        <v>212</v>
      </c>
      <c r="H190" s="10">
        <v>208</v>
      </c>
      <c r="I190" s="64">
        <v>212</v>
      </c>
      <c r="J190" s="64">
        <v>208</v>
      </c>
      <c r="K190" s="64">
        <v>144</v>
      </c>
      <c r="L190" s="65">
        <f>SUM(B190,D190,F190,H190,J190)</f>
        <v>1040</v>
      </c>
      <c r="M190" s="10">
        <f>SUM(C190,E190,G190,I190,K190)</f>
        <v>977</v>
      </c>
      <c r="N190" s="61">
        <f>(M190/L190)</f>
        <v>0.93942307692307692</v>
      </c>
    </row>
    <row r="191" spans="1:14" ht="15.75" thickBot="1" x14ac:dyDescent="0.3">
      <c r="A191" s="24" t="s">
        <v>180</v>
      </c>
      <c r="B191" s="10" t="s">
        <v>165</v>
      </c>
      <c r="C191" s="65">
        <v>24</v>
      </c>
      <c r="D191" s="10" t="s">
        <v>165</v>
      </c>
      <c r="E191" s="65">
        <v>0</v>
      </c>
      <c r="F191" s="10" t="s">
        <v>165</v>
      </c>
      <c r="G191" s="65">
        <v>69</v>
      </c>
      <c r="H191" s="10" t="s">
        <v>165</v>
      </c>
      <c r="I191" s="65">
        <v>69</v>
      </c>
      <c r="J191" s="65" t="s">
        <v>165</v>
      </c>
      <c r="K191" s="65">
        <v>128</v>
      </c>
      <c r="L191" s="10">
        <f t="shared" ref="L191:L194" si="36">SUM(B191,D191,F191,H191,J191)</f>
        <v>0</v>
      </c>
      <c r="M191" s="10">
        <f t="shared" ref="M191:M196" si="37">SUM(C191,E191,G191,I191,K191)</f>
        <v>290</v>
      </c>
      <c r="N191" s="54" t="s">
        <v>165</v>
      </c>
    </row>
    <row r="192" spans="1:14" ht="15.75" thickBot="1" x14ac:dyDescent="0.3">
      <c r="A192" s="24" t="s">
        <v>128</v>
      </c>
      <c r="B192" s="10">
        <v>416</v>
      </c>
      <c r="C192" s="64">
        <v>522</v>
      </c>
      <c r="D192" s="10">
        <v>416</v>
      </c>
      <c r="E192" s="64">
        <v>424</v>
      </c>
      <c r="F192" s="10">
        <v>416</v>
      </c>
      <c r="G192" s="64">
        <v>518</v>
      </c>
      <c r="H192" s="10">
        <v>416</v>
      </c>
      <c r="I192" s="64">
        <v>518</v>
      </c>
      <c r="J192" s="65">
        <v>416</v>
      </c>
      <c r="K192" s="64">
        <v>608</v>
      </c>
      <c r="L192" s="10">
        <f t="shared" si="36"/>
        <v>2080</v>
      </c>
      <c r="M192" s="10">
        <f t="shared" si="37"/>
        <v>2590</v>
      </c>
      <c r="N192" s="61">
        <f>(M192/L192)</f>
        <v>1.2451923076923077</v>
      </c>
    </row>
    <row r="193" spans="1:14" ht="15.75" thickBot="1" x14ac:dyDescent="0.3">
      <c r="A193" s="24" t="s">
        <v>133</v>
      </c>
      <c r="B193" s="10">
        <v>832</v>
      </c>
      <c r="C193" s="64">
        <v>859</v>
      </c>
      <c r="D193" s="10">
        <v>832</v>
      </c>
      <c r="E193" s="64">
        <v>1055</v>
      </c>
      <c r="F193" s="10">
        <v>832</v>
      </c>
      <c r="G193" s="64">
        <v>864</v>
      </c>
      <c r="H193" s="10">
        <v>832</v>
      </c>
      <c r="I193" s="64">
        <v>864</v>
      </c>
      <c r="J193" s="64">
        <v>832</v>
      </c>
      <c r="K193" s="64">
        <v>843</v>
      </c>
      <c r="L193" s="10">
        <f t="shared" si="36"/>
        <v>4160</v>
      </c>
      <c r="M193" s="10">
        <f t="shared" si="37"/>
        <v>4485</v>
      </c>
      <c r="N193" s="61">
        <f>(M193/L193)</f>
        <v>1.078125</v>
      </c>
    </row>
    <row r="194" spans="1:14" ht="15.75" thickBot="1" x14ac:dyDescent="0.3">
      <c r="A194" s="24" t="s">
        <v>134</v>
      </c>
      <c r="B194" s="10">
        <v>416</v>
      </c>
      <c r="C194" s="64">
        <v>331</v>
      </c>
      <c r="D194" s="10">
        <v>416</v>
      </c>
      <c r="E194" s="64">
        <v>39</v>
      </c>
      <c r="F194" s="10">
        <v>416</v>
      </c>
      <c r="G194" s="64">
        <v>289</v>
      </c>
      <c r="H194" s="10">
        <v>416</v>
      </c>
      <c r="I194" s="64">
        <v>289</v>
      </c>
      <c r="J194" s="64">
        <v>416</v>
      </c>
      <c r="K194" s="64">
        <v>263</v>
      </c>
      <c r="L194" s="10">
        <f t="shared" si="36"/>
        <v>2080</v>
      </c>
      <c r="M194" s="10">
        <f t="shared" si="37"/>
        <v>1211</v>
      </c>
      <c r="N194" s="61">
        <f>(M194/L194)</f>
        <v>0.5822115384615385</v>
      </c>
    </row>
    <row r="195" spans="1:14" ht="15.75" thickBot="1" x14ac:dyDescent="0.3">
      <c r="A195" s="24" t="s">
        <v>135</v>
      </c>
      <c r="B195" s="10">
        <v>156</v>
      </c>
      <c r="C195" s="64">
        <v>95</v>
      </c>
      <c r="D195" s="10">
        <v>156</v>
      </c>
      <c r="E195" s="64">
        <v>163</v>
      </c>
      <c r="F195" s="10">
        <v>156</v>
      </c>
      <c r="G195" s="64">
        <v>215</v>
      </c>
      <c r="H195" s="10">
        <v>156</v>
      </c>
      <c r="I195" s="64">
        <v>215</v>
      </c>
      <c r="J195" s="64">
        <v>312</v>
      </c>
      <c r="K195" s="64">
        <v>250</v>
      </c>
      <c r="L195" s="65">
        <f>SUM(B195,D195,F195,H195,J195)</f>
        <v>936</v>
      </c>
      <c r="M195" s="65">
        <f>SUM(C195,E195,G195,I195,K195)</f>
        <v>938</v>
      </c>
      <c r="N195" s="61">
        <f>(M195/L195)</f>
        <v>1.0021367521367521</v>
      </c>
    </row>
    <row r="196" spans="1:14" ht="15.75" thickBot="1" x14ac:dyDescent="0.3">
      <c r="A196" s="24" t="s">
        <v>129</v>
      </c>
      <c r="B196" s="10" t="s">
        <v>165</v>
      </c>
      <c r="C196" s="64">
        <v>69</v>
      </c>
      <c r="D196" s="10" t="s">
        <v>165</v>
      </c>
      <c r="E196" s="64">
        <v>40</v>
      </c>
      <c r="F196" s="10" t="s">
        <v>165</v>
      </c>
      <c r="G196" s="64">
        <v>32</v>
      </c>
      <c r="H196" s="10" t="s">
        <v>165</v>
      </c>
      <c r="I196" s="64">
        <v>32</v>
      </c>
      <c r="J196" s="64" t="s">
        <v>165</v>
      </c>
      <c r="K196" s="64">
        <v>24</v>
      </c>
      <c r="L196" s="10" t="s">
        <v>165</v>
      </c>
      <c r="M196" s="10">
        <f t="shared" si="37"/>
        <v>197</v>
      </c>
      <c r="N196" s="54" t="s">
        <v>165</v>
      </c>
    </row>
    <row r="197" spans="1:14" ht="15.75" thickBot="1" x14ac:dyDescent="0.3">
      <c r="A197" s="26" t="s">
        <v>130</v>
      </c>
      <c r="B197" s="28" t="s">
        <v>165</v>
      </c>
      <c r="C197" s="66">
        <v>27</v>
      </c>
      <c r="D197" s="28" t="s">
        <v>165</v>
      </c>
      <c r="E197" s="66">
        <v>27</v>
      </c>
      <c r="F197" s="28" t="s">
        <v>165</v>
      </c>
      <c r="G197" s="66">
        <v>23</v>
      </c>
      <c r="H197" s="28" t="s">
        <v>165</v>
      </c>
      <c r="I197" s="66">
        <v>23</v>
      </c>
      <c r="J197" s="66" t="s">
        <v>165</v>
      </c>
      <c r="K197" s="66">
        <v>15</v>
      </c>
      <c r="L197" s="28" t="s">
        <v>165</v>
      </c>
      <c r="M197" s="71">
        <f t="shared" ref="M197" si="38">C197+E197+G197+I197</f>
        <v>100</v>
      </c>
      <c r="N197" s="72" t="s">
        <v>165</v>
      </c>
    </row>
    <row r="198" spans="1:14" ht="15.75" thickBot="1" x14ac:dyDescent="0.3"/>
    <row r="199" spans="1:14" ht="15.75" thickBot="1" x14ac:dyDescent="0.3">
      <c r="A199" s="82" t="s">
        <v>124</v>
      </c>
      <c r="B199" s="86" t="s">
        <v>58</v>
      </c>
      <c r="C199" s="86"/>
      <c r="D199" s="79" t="s">
        <v>0</v>
      </c>
      <c r="E199" s="79"/>
      <c r="F199" s="79" t="s">
        <v>1</v>
      </c>
      <c r="G199" s="79"/>
      <c r="H199" s="79" t="s">
        <v>2</v>
      </c>
      <c r="I199" s="79"/>
      <c r="J199" s="79" t="s">
        <v>184</v>
      </c>
      <c r="K199" s="79"/>
      <c r="L199" s="79" t="s">
        <v>3</v>
      </c>
      <c r="M199" s="79"/>
      <c r="N199" s="84"/>
    </row>
    <row r="200" spans="1:14" ht="15.75" thickBot="1" x14ac:dyDescent="0.3">
      <c r="A200" s="83"/>
      <c r="B200" s="8" t="s">
        <v>81</v>
      </c>
      <c r="C200" s="8" t="s">
        <v>189</v>
      </c>
      <c r="D200" s="8" t="s">
        <v>81</v>
      </c>
      <c r="E200" s="8" t="s">
        <v>189</v>
      </c>
      <c r="F200" s="8" t="s">
        <v>81</v>
      </c>
      <c r="G200" s="8" t="s">
        <v>189</v>
      </c>
      <c r="H200" s="8" t="s">
        <v>81</v>
      </c>
      <c r="I200" s="8" t="s">
        <v>189</v>
      </c>
      <c r="J200" s="8" t="s">
        <v>81</v>
      </c>
      <c r="K200" s="8" t="s">
        <v>189</v>
      </c>
      <c r="L200" s="8" t="s">
        <v>183</v>
      </c>
      <c r="M200" s="8" t="s">
        <v>189</v>
      </c>
      <c r="N200" s="23" t="s">
        <v>5</v>
      </c>
    </row>
    <row r="201" spans="1:14" ht="15.75" thickBot="1" x14ac:dyDescent="0.3">
      <c r="A201" s="24" t="s">
        <v>127</v>
      </c>
      <c r="B201" s="10">
        <v>208</v>
      </c>
      <c r="C201" s="64">
        <v>233</v>
      </c>
      <c r="D201" s="10">
        <v>208</v>
      </c>
      <c r="E201" s="64">
        <v>139</v>
      </c>
      <c r="F201" s="10">
        <v>208</v>
      </c>
      <c r="G201" s="64">
        <v>213</v>
      </c>
      <c r="H201" s="10">
        <v>208</v>
      </c>
      <c r="I201" s="64">
        <v>213</v>
      </c>
      <c r="J201" s="64">
        <v>208</v>
      </c>
      <c r="K201" s="64">
        <v>166</v>
      </c>
      <c r="L201" s="65">
        <f>SUM(B201,D201,F201,H201,J201)</f>
        <v>1040</v>
      </c>
      <c r="M201" s="10">
        <f>SUM(C201,E201,G201,I201,K201)</f>
        <v>964</v>
      </c>
      <c r="N201" s="61">
        <f>(M201/L201)</f>
        <v>0.92692307692307696</v>
      </c>
    </row>
    <row r="202" spans="1:14" ht="15.75" thickBot="1" x14ac:dyDescent="0.3">
      <c r="A202" s="24" t="s">
        <v>180</v>
      </c>
      <c r="B202" s="10" t="s">
        <v>165</v>
      </c>
      <c r="C202" s="65">
        <v>45</v>
      </c>
      <c r="D202" s="10" t="s">
        <v>165</v>
      </c>
      <c r="E202" s="65">
        <v>53</v>
      </c>
      <c r="F202" s="10" t="s">
        <v>165</v>
      </c>
      <c r="G202" s="65">
        <v>185</v>
      </c>
      <c r="H202" s="10" t="s">
        <v>165</v>
      </c>
      <c r="I202" s="65">
        <v>185</v>
      </c>
      <c r="J202" s="65" t="s">
        <v>165</v>
      </c>
      <c r="K202" s="65">
        <v>90</v>
      </c>
      <c r="L202" s="10">
        <f t="shared" ref="L202:L205" si="39">SUM(B202,D202,F202,H202,J202)</f>
        <v>0</v>
      </c>
      <c r="M202" s="10">
        <f t="shared" ref="M202:M205" si="40">SUM(C202,E202,G202,I202,K202)</f>
        <v>558</v>
      </c>
      <c r="N202" s="54" t="s">
        <v>165</v>
      </c>
    </row>
    <row r="203" spans="1:14" ht="15.75" thickBot="1" x14ac:dyDescent="0.3">
      <c r="A203" s="24" t="s">
        <v>128</v>
      </c>
      <c r="B203" s="10">
        <v>416</v>
      </c>
      <c r="C203" s="64">
        <v>881</v>
      </c>
      <c r="D203" s="10">
        <v>416</v>
      </c>
      <c r="E203" s="64">
        <v>776</v>
      </c>
      <c r="F203" s="10">
        <v>416</v>
      </c>
      <c r="G203" s="64">
        <v>784</v>
      </c>
      <c r="H203" s="10">
        <v>416</v>
      </c>
      <c r="I203" s="64">
        <v>784</v>
      </c>
      <c r="J203" s="64">
        <v>416</v>
      </c>
      <c r="K203" s="64">
        <v>897</v>
      </c>
      <c r="L203" s="10">
        <f t="shared" si="39"/>
        <v>2080</v>
      </c>
      <c r="M203" s="10">
        <f t="shared" si="40"/>
        <v>4122</v>
      </c>
      <c r="N203" s="61">
        <f>(M203/L203)</f>
        <v>1.9817307692307693</v>
      </c>
    </row>
    <row r="204" spans="1:14" ht="15.75" thickBot="1" x14ac:dyDescent="0.3">
      <c r="A204" s="24" t="s">
        <v>133</v>
      </c>
      <c r="B204" s="10">
        <v>1112.8</v>
      </c>
      <c r="C204" s="64">
        <v>1220</v>
      </c>
      <c r="D204" s="10">
        <v>1112.8</v>
      </c>
      <c r="E204" s="64">
        <v>1026</v>
      </c>
      <c r="F204" s="10">
        <v>1112.8</v>
      </c>
      <c r="G204" s="64">
        <v>1141</v>
      </c>
      <c r="H204" s="10">
        <v>1112.8</v>
      </c>
      <c r="I204" s="64">
        <v>1141</v>
      </c>
      <c r="J204" s="64">
        <v>1112.8</v>
      </c>
      <c r="K204" s="64">
        <v>1115</v>
      </c>
      <c r="L204" s="10">
        <f t="shared" si="39"/>
        <v>5564</v>
      </c>
      <c r="M204" s="10">
        <f t="shared" si="40"/>
        <v>5643</v>
      </c>
      <c r="N204" s="61">
        <f t="shared" ref="N204:N206" si="41">(M204/L204)</f>
        <v>1.0141984184040258</v>
      </c>
    </row>
    <row r="205" spans="1:14" ht="15.75" thickBot="1" x14ac:dyDescent="0.3">
      <c r="A205" s="24" t="s">
        <v>134</v>
      </c>
      <c r="B205" s="10">
        <v>327.60000000000002</v>
      </c>
      <c r="C205" s="64">
        <v>286</v>
      </c>
      <c r="D205" s="10">
        <v>327.60000000000002</v>
      </c>
      <c r="E205" s="64">
        <v>295</v>
      </c>
      <c r="F205" s="10">
        <v>395.2</v>
      </c>
      <c r="G205" s="64">
        <v>273</v>
      </c>
      <c r="H205" s="10">
        <v>395.2</v>
      </c>
      <c r="I205" s="64">
        <v>273</v>
      </c>
      <c r="J205" s="64">
        <v>395.2</v>
      </c>
      <c r="K205" s="64">
        <v>300</v>
      </c>
      <c r="L205" s="10">
        <f t="shared" si="39"/>
        <v>1840.8000000000002</v>
      </c>
      <c r="M205" s="10">
        <f t="shared" si="40"/>
        <v>1427</v>
      </c>
      <c r="N205" s="61">
        <f t="shared" si="41"/>
        <v>0.77520643198609296</v>
      </c>
    </row>
    <row r="206" spans="1:14" ht="15.75" thickBot="1" x14ac:dyDescent="0.3">
      <c r="A206" s="24" t="s">
        <v>135</v>
      </c>
      <c r="B206" s="10">
        <v>249.6</v>
      </c>
      <c r="C206" s="64">
        <v>186</v>
      </c>
      <c r="D206" s="10">
        <v>249.6</v>
      </c>
      <c r="E206" s="64">
        <v>143</v>
      </c>
      <c r="F206" s="10">
        <v>249.6</v>
      </c>
      <c r="G206" s="64">
        <v>242</v>
      </c>
      <c r="H206" s="10">
        <v>249.6</v>
      </c>
      <c r="I206" s="64">
        <v>242</v>
      </c>
      <c r="J206" s="64">
        <v>249.6</v>
      </c>
      <c r="K206" s="64">
        <v>231</v>
      </c>
      <c r="L206" s="65">
        <f>SUM(B206,D206,F206,H206,J206)</f>
        <v>1248</v>
      </c>
      <c r="M206" s="65">
        <f>SUM(C206,E206,G206,I206,K206)</f>
        <v>1044</v>
      </c>
      <c r="N206" s="61">
        <f t="shared" si="41"/>
        <v>0.83653846153846156</v>
      </c>
    </row>
    <row r="207" spans="1:14" ht="15.75" thickBot="1" x14ac:dyDescent="0.3">
      <c r="A207" s="24" t="s">
        <v>129</v>
      </c>
      <c r="B207" s="10" t="s">
        <v>165</v>
      </c>
      <c r="C207" s="64">
        <v>136</v>
      </c>
      <c r="D207" s="10" t="s">
        <v>165</v>
      </c>
      <c r="E207" s="64">
        <v>61</v>
      </c>
      <c r="F207" s="10" t="s">
        <v>165</v>
      </c>
      <c r="G207" s="64">
        <v>78</v>
      </c>
      <c r="H207" s="10" t="s">
        <v>165</v>
      </c>
      <c r="I207" s="64">
        <v>78</v>
      </c>
      <c r="J207" s="64" t="s">
        <v>165</v>
      </c>
      <c r="K207" s="64">
        <v>29</v>
      </c>
      <c r="L207" s="10" t="s">
        <v>165</v>
      </c>
      <c r="M207" s="10">
        <f t="shared" ref="M207" si="42">SUM(C207,E207,G207,I207,K207)</f>
        <v>382</v>
      </c>
      <c r="N207" s="54" t="s">
        <v>165</v>
      </c>
    </row>
    <row r="208" spans="1:14" ht="15.75" thickBot="1" x14ac:dyDescent="0.3">
      <c r="A208" s="26" t="s">
        <v>130</v>
      </c>
      <c r="B208" s="28" t="s">
        <v>165</v>
      </c>
      <c r="C208" s="66">
        <v>47</v>
      </c>
      <c r="D208" s="28" t="s">
        <v>165</v>
      </c>
      <c r="E208" s="66">
        <v>38</v>
      </c>
      <c r="F208" s="28" t="s">
        <v>165</v>
      </c>
      <c r="G208" s="66">
        <v>38</v>
      </c>
      <c r="H208" s="28" t="s">
        <v>165</v>
      </c>
      <c r="I208" s="66">
        <v>38</v>
      </c>
      <c r="J208" s="66" t="s">
        <v>165</v>
      </c>
      <c r="K208" s="66">
        <v>29</v>
      </c>
      <c r="L208" s="28" t="s">
        <v>165</v>
      </c>
      <c r="M208" s="71">
        <f t="shared" ref="M208" si="43">C208+E208+G208+I208</f>
        <v>161</v>
      </c>
      <c r="N208" s="72" t="s">
        <v>165</v>
      </c>
    </row>
    <row r="209" spans="1:16" ht="15.75" thickBot="1" x14ac:dyDescent="0.3"/>
    <row r="210" spans="1:16" ht="15.75" thickBot="1" x14ac:dyDescent="0.3">
      <c r="A210" s="82" t="s">
        <v>125</v>
      </c>
      <c r="B210" s="86" t="s">
        <v>58</v>
      </c>
      <c r="C210" s="86"/>
      <c r="D210" s="79" t="s">
        <v>0</v>
      </c>
      <c r="E210" s="79"/>
      <c r="F210" s="79" t="s">
        <v>1</v>
      </c>
      <c r="G210" s="79"/>
      <c r="H210" s="79" t="s">
        <v>2</v>
      </c>
      <c r="I210" s="79"/>
      <c r="J210" s="79" t="s">
        <v>184</v>
      </c>
      <c r="K210" s="79"/>
      <c r="L210" s="79" t="s">
        <v>3</v>
      </c>
      <c r="M210" s="79"/>
      <c r="N210" s="84"/>
    </row>
    <row r="211" spans="1:16" ht="15.75" thickBot="1" x14ac:dyDescent="0.3">
      <c r="A211" s="83"/>
      <c r="B211" s="8" t="s">
        <v>81</v>
      </c>
      <c r="C211" s="8" t="s">
        <v>189</v>
      </c>
      <c r="D211" s="8" t="s">
        <v>81</v>
      </c>
      <c r="E211" s="8" t="s">
        <v>189</v>
      </c>
      <c r="F211" s="8" t="s">
        <v>81</v>
      </c>
      <c r="G211" s="8" t="s">
        <v>189</v>
      </c>
      <c r="H211" s="8" t="s">
        <v>81</v>
      </c>
      <c r="I211" s="8" t="s">
        <v>189</v>
      </c>
      <c r="J211" s="8" t="s">
        <v>81</v>
      </c>
      <c r="K211" s="8" t="s">
        <v>189</v>
      </c>
      <c r="L211" s="8" t="s">
        <v>183</v>
      </c>
      <c r="M211" s="8" t="s">
        <v>189</v>
      </c>
      <c r="N211" s="23" t="s">
        <v>5</v>
      </c>
    </row>
    <row r="212" spans="1:16" ht="15.75" thickBot="1" x14ac:dyDescent="0.3">
      <c r="A212" s="24" t="s">
        <v>127</v>
      </c>
      <c r="B212" s="10">
        <v>208</v>
      </c>
      <c r="C212" s="64">
        <v>230</v>
      </c>
      <c r="D212" s="64">
        <v>208</v>
      </c>
      <c r="E212" s="64">
        <v>188</v>
      </c>
      <c r="F212" s="64">
        <v>208</v>
      </c>
      <c r="G212" s="64">
        <v>224</v>
      </c>
      <c r="H212" s="64">
        <v>208</v>
      </c>
      <c r="I212" s="64">
        <v>224</v>
      </c>
      <c r="J212" s="64">
        <v>208</v>
      </c>
      <c r="K212" s="64">
        <v>239</v>
      </c>
      <c r="L212" s="65">
        <f>SUM(B212,D212,F212,H212,J212)</f>
        <v>1040</v>
      </c>
      <c r="M212" s="10">
        <f>SUM(C212,E212,G212,I212,K212)</f>
        <v>1105</v>
      </c>
      <c r="N212" s="61">
        <f>(M212/L212)</f>
        <v>1.0625</v>
      </c>
    </row>
    <row r="213" spans="1:16" ht="15.75" thickBot="1" x14ac:dyDescent="0.3">
      <c r="A213" s="24" t="s">
        <v>180</v>
      </c>
      <c r="B213" s="10" t="s">
        <v>165</v>
      </c>
      <c r="C213" s="65">
        <v>0</v>
      </c>
      <c r="D213" s="65" t="s">
        <v>165</v>
      </c>
      <c r="E213" s="65">
        <v>45</v>
      </c>
      <c r="F213" s="65" t="s">
        <v>165</v>
      </c>
      <c r="G213" s="65">
        <v>51</v>
      </c>
      <c r="H213" s="65" t="s">
        <v>165</v>
      </c>
      <c r="I213" s="65">
        <v>51</v>
      </c>
      <c r="J213" s="65" t="s">
        <v>165</v>
      </c>
      <c r="K213" s="65">
        <v>350</v>
      </c>
      <c r="L213" s="10">
        <f t="shared" ref="L213:L216" si="44">SUM(B213,D213,F213,H213,J213)</f>
        <v>0</v>
      </c>
      <c r="M213" s="10">
        <f t="shared" ref="M213:M216" si="45">SUM(C213,E213,G213,I213,K213)</f>
        <v>497</v>
      </c>
      <c r="N213" s="61" t="s">
        <v>165</v>
      </c>
    </row>
    <row r="214" spans="1:16" ht="15.75" thickBot="1" x14ac:dyDescent="0.3">
      <c r="A214" s="24" t="s">
        <v>128</v>
      </c>
      <c r="B214" s="10">
        <v>624</v>
      </c>
      <c r="C214" s="64">
        <v>888</v>
      </c>
      <c r="D214" s="64">
        <v>624</v>
      </c>
      <c r="E214" s="64">
        <v>810</v>
      </c>
      <c r="F214" s="64">
        <v>624</v>
      </c>
      <c r="G214" s="64">
        <v>884</v>
      </c>
      <c r="H214" s="64">
        <v>624</v>
      </c>
      <c r="I214" s="64">
        <v>884</v>
      </c>
      <c r="J214" s="64">
        <v>416</v>
      </c>
      <c r="K214" s="64">
        <v>1018</v>
      </c>
      <c r="L214" s="10">
        <f t="shared" si="44"/>
        <v>2912</v>
      </c>
      <c r="M214" s="10">
        <f t="shared" si="45"/>
        <v>4484</v>
      </c>
      <c r="N214" s="61">
        <f t="shared" ref="N214:N217" si="46">(M214/L214)</f>
        <v>1.5398351648351649</v>
      </c>
    </row>
    <row r="215" spans="1:16" ht="15.75" thickBot="1" x14ac:dyDescent="0.3">
      <c r="A215" s="24" t="s">
        <v>133</v>
      </c>
      <c r="B215" s="10">
        <v>624</v>
      </c>
      <c r="C215" s="64">
        <v>1113</v>
      </c>
      <c r="D215" s="64">
        <v>832</v>
      </c>
      <c r="E215" s="64">
        <v>905</v>
      </c>
      <c r="F215" s="64">
        <v>832</v>
      </c>
      <c r="G215" s="64">
        <v>1079</v>
      </c>
      <c r="H215" s="64">
        <v>832</v>
      </c>
      <c r="I215" s="64">
        <v>1079</v>
      </c>
      <c r="J215" s="64">
        <v>832</v>
      </c>
      <c r="K215" s="64">
        <v>962</v>
      </c>
      <c r="L215" s="10">
        <f t="shared" si="44"/>
        <v>3952</v>
      </c>
      <c r="M215" s="10">
        <f t="shared" si="45"/>
        <v>5138</v>
      </c>
      <c r="N215" s="61">
        <f t="shared" si="46"/>
        <v>1.3001012145748987</v>
      </c>
    </row>
    <row r="216" spans="1:16" ht="15.75" thickBot="1" x14ac:dyDescent="0.3">
      <c r="A216" s="24" t="s">
        <v>134</v>
      </c>
      <c r="B216" s="10">
        <v>520</v>
      </c>
      <c r="C216" s="64">
        <v>439</v>
      </c>
      <c r="D216" s="64">
        <v>520</v>
      </c>
      <c r="E216" s="64">
        <v>392</v>
      </c>
      <c r="F216" s="64">
        <v>520</v>
      </c>
      <c r="G216" s="64">
        <v>414</v>
      </c>
      <c r="H216" s="64">
        <v>520</v>
      </c>
      <c r="I216" s="64">
        <v>414</v>
      </c>
      <c r="J216" s="64">
        <v>520</v>
      </c>
      <c r="K216" s="64">
        <v>394</v>
      </c>
      <c r="L216" s="10">
        <f t="shared" si="44"/>
        <v>2600</v>
      </c>
      <c r="M216" s="10">
        <f t="shared" si="45"/>
        <v>2053</v>
      </c>
      <c r="N216" s="61">
        <f t="shared" si="46"/>
        <v>0.78961538461538461</v>
      </c>
    </row>
    <row r="217" spans="1:16" ht="15.75" thickBot="1" x14ac:dyDescent="0.3">
      <c r="A217" s="24" t="s">
        <v>135</v>
      </c>
      <c r="B217" s="10">
        <v>436.8</v>
      </c>
      <c r="C217" s="64">
        <v>371</v>
      </c>
      <c r="D217" s="64">
        <v>436.8</v>
      </c>
      <c r="E217" s="64">
        <v>294</v>
      </c>
      <c r="F217" s="64">
        <v>436.8</v>
      </c>
      <c r="G217" s="64">
        <v>339</v>
      </c>
      <c r="H217" s="73">
        <v>436.8</v>
      </c>
      <c r="I217" s="64">
        <v>339</v>
      </c>
      <c r="J217" s="64">
        <v>436.8</v>
      </c>
      <c r="K217" s="64">
        <v>322</v>
      </c>
      <c r="L217" s="65">
        <f>SUM(B217,D217,F217,H217,J217)</f>
        <v>2184</v>
      </c>
      <c r="M217" s="65">
        <f>SUM(C217,E217,G217,I217,K217)</f>
        <v>1665</v>
      </c>
      <c r="N217" s="61">
        <f t="shared" si="46"/>
        <v>0.76236263736263732</v>
      </c>
    </row>
    <row r="218" spans="1:16" ht="15.75" thickBot="1" x14ac:dyDescent="0.3">
      <c r="A218" s="24" t="s">
        <v>129</v>
      </c>
      <c r="B218" s="10" t="s">
        <v>165</v>
      </c>
      <c r="C218" s="64">
        <v>102</v>
      </c>
      <c r="D218" s="64" t="s">
        <v>165</v>
      </c>
      <c r="E218" s="64">
        <v>87</v>
      </c>
      <c r="F218" s="64" t="s">
        <v>165</v>
      </c>
      <c r="G218" s="64">
        <v>105</v>
      </c>
      <c r="H218" s="64" t="s">
        <v>165</v>
      </c>
      <c r="I218" s="64">
        <v>105</v>
      </c>
      <c r="J218" s="64" t="s">
        <v>165</v>
      </c>
      <c r="K218" s="64">
        <v>72</v>
      </c>
      <c r="L218" s="10" t="s">
        <v>165</v>
      </c>
      <c r="M218" s="10">
        <f t="shared" ref="M218" si="47">SUM(C218,E218,G218,I218,K218)</f>
        <v>471</v>
      </c>
      <c r="N218" s="61" t="s">
        <v>165</v>
      </c>
    </row>
    <row r="219" spans="1:16" ht="15.75" thickBot="1" x14ac:dyDescent="0.3">
      <c r="A219" s="26" t="s">
        <v>130</v>
      </c>
      <c r="B219" s="28" t="s">
        <v>165</v>
      </c>
      <c r="C219" s="66">
        <v>17</v>
      </c>
      <c r="D219" s="66" t="s">
        <v>165</v>
      </c>
      <c r="E219" s="66">
        <v>24</v>
      </c>
      <c r="F219" s="66" t="s">
        <v>165</v>
      </c>
      <c r="G219" s="66">
        <v>17</v>
      </c>
      <c r="H219" s="66" t="s">
        <v>165</v>
      </c>
      <c r="I219" s="66">
        <v>17</v>
      </c>
      <c r="J219" s="66" t="s">
        <v>165</v>
      </c>
      <c r="K219" s="66">
        <v>7</v>
      </c>
      <c r="L219" s="28" t="s">
        <v>165</v>
      </c>
      <c r="M219" s="71">
        <f t="shared" ref="M219" si="48">C219+E219+G219+I219</f>
        <v>75</v>
      </c>
      <c r="N219" s="74" t="s">
        <v>165</v>
      </c>
    </row>
    <row r="220" spans="1:16" ht="15.75" thickBot="1" x14ac:dyDescent="0.3"/>
    <row r="221" spans="1:16" ht="15.75" thickBot="1" x14ac:dyDescent="0.3">
      <c r="A221" s="45" t="s">
        <v>136</v>
      </c>
      <c r="B221" s="86" t="s">
        <v>58</v>
      </c>
      <c r="C221" s="86"/>
      <c r="D221" s="79" t="s">
        <v>0</v>
      </c>
      <c r="E221" s="79"/>
      <c r="F221" s="79" t="s">
        <v>1</v>
      </c>
      <c r="G221" s="79"/>
      <c r="H221" s="79" t="s">
        <v>2</v>
      </c>
      <c r="I221" s="79"/>
      <c r="J221" s="79" t="s">
        <v>184</v>
      </c>
      <c r="K221" s="79"/>
      <c r="L221" s="79" t="s">
        <v>3</v>
      </c>
      <c r="M221" s="79"/>
      <c r="N221" s="84"/>
    </row>
    <row r="222" spans="1:16" ht="15.75" thickBot="1" x14ac:dyDescent="0.3">
      <c r="A222" s="47" t="s">
        <v>121</v>
      </c>
      <c r="B222" s="8" t="s">
        <v>81</v>
      </c>
      <c r="C222" s="8" t="s">
        <v>189</v>
      </c>
      <c r="D222" s="8" t="s">
        <v>81</v>
      </c>
      <c r="E222" s="8" t="s">
        <v>189</v>
      </c>
      <c r="F222" s="8" t="s">
        <v>81</v>
      </c>
      <c r="G222" s="8" t="s">
        <v>189</v>
      </c>
      <c r="H222" s="8" t="s">
        <v>81</v>
      </c>
      <c r="I222" s="8" t="s">
        <v>189</v>
      </c>
      <c r="J222" s="8" t="s">
        <v>81</v>
      </c>
      <c r="K222" s="8" t="s">
        <v>189</v>
      </c>
      <c r="L222" s="8" t="s">
        <v>183</v>
      </c>
      <c r="M222" s="8" t="s">
        <v>189</v>
      </c>
      <c r="N222" s="23" t="s">
        <v>5</v>
      </c>
    </row>
    <row r="223" spans="1:16" ht="45.75" thickBot="1" x14ac:dyDescent="0.3">
      <c r="A223" s="24" t="s">
        <v>137</v>
      </c>
      <c r="B223" s="10" t="s">
        <v>148</v>
      </c>
      <c r="C223" s="22">
        <v>0.52500000000000002</v>
      </c>
      <c r="D223" s="10" t="s">
        <v>148</v>
      </c>
      <c r="E223" s="21">
        <v>0.52</v>
      </c>
      <c r="F223" s="10" t="s">
        <v>148</v>
      </c>
      <c r="G223" s="21">
        <v>0.52</v>
      </c>
      <c r="H223" s="10" t="s">
        <v>148</v>
      </c>
      <c r="I223" s="22">
        <v>0.66249999999999998</v>
      </c>
      <c r="J223" s="10" t="s">
        <v>148</v>
      </c>
      <c r="K223" s="22">
        <v>0.98750000000000004</v>
      </c>
      <c r="L223" s="10" t="s">
        <v>148</v>
      </c>
      <c r="M223" s="21">
        <f>SUM(C223,E223,G223,I223,K223)/5</f>
        <v>0.64300000000000002</v>
      </c>
      <c r="N223" s="61">
        <f>(M223/P223)</f>
        <v>1.4288888888888889</v>
      </c>
      <c r="P223" s="67">
        <v>0.45</v>
      </c>
    </row>
    <row r="224" spans="1:16" ht="30.75" thickBot="1" x14ac:dyDescent="0.3">
      <c r="A224" s="24" t="s">
        <v>138</v>
      </c>
      <c r="B224" s="10" t="s">
        <v>149</v>
      </c>
      <c r="C224" s="21">
        <v>1</v>
      </c>
      <c r="D224" s="10" t="s">
        <v>149</v>
      </c>
      <c r="E224" s="22">
        <v>0.70750000000000002</v>
      </c>
      <c r="F224" s="10" t="s">
        <v>149</v>
      </c>
      <c r="G224" s="22">
        <v>0.66749999999999998</v>
      </c>
      <c r="H224" s="10" t="s">
        <v>149</v>
      </c>
      <c r="I224" s="22">
        <v>0.66749999999999998</v>
      </c>
      <c r="J224" s="10" t="s">
        <v>149</v>
      </c>
      <c r="K224" s="22">
        <v>0.75749999999999995</v>
      </c>
      <c r="L224" s="10" t="s">
        <v>149</v>
      </c>
      <c r="M224" s="21">
        <f t="shared" ref="M224:M234" si="49">SUM(C224,E224,G224,I224,K224)/5</f>
        <v>0.76</v>
      </c>
      <c r="N224" s="61">
        <f>(M224/P224)</f>
        <v>1.2666666666666668</v>
      </c>
      <c r="P224" s="67">
        <v>0.6</v>
      </c>
    </row>
    <row r="225" spans="1:16" ht="30.75" thickBot="1" x14ac:dyDescent="0.3">
      <c r="A225" s="24" t="s">
        <v>139</v>
      </c>
      <c r="B225" s="10" t="s">
        <v>149</v>
      </c>
      <c r="C225" s="21">
        <v>0.95</v>
      </c>
      <c r="D225" s="10" t="s">
        <v>149</v>
      </c>
      <c r="E225" s="21">
        <v>0.53249999999999997</v>
      </c>
      <c r="F225" s="10" t="s">
        <v>149</v>
      </c>
      <c r="G225" s="22">
        <v>0.68500000000000005</v>
      </c>
      <c r="H225" s="10" t="s">
        <v>149</v>
      </c>
      <c r="I225" s="22">
        <v>0.59499999999999997</v>
      </c>
      <c r="J225" s="10" t="s">
        <v>149</v>
      </c>
      <c r="K225" s="22">
        <v>0.89249999999999996</v>
      </c>
      <c r="L225" s="10" t="s">
        <v>149</v>
      </c>
      <c r="M225" s="21">
        <f t="shared" si="49"/>
        <v>0.73100000000000009</v>
      </c>
      <c r="N225" s="61">
        <f t="shared" ref="N225:N235" si="50">(M225/P225)</f>
        <v>1.2183333333333335</v>
      </c>
      <c r="P225" s="67">
        <v>0.6</v>
      </c>
    </row>
    <row r="226" spans="1:16" ht="30.75" thickBot="1" x14ac:dyDescent="0.3">
      <c r="A226" s="24" t="s">
        <v>140</v>
      </c>
      <c r="B226" s="10" t="s">
        <v>150</v>
      </c>
      <c r="C226" s="22">
        <v>0.28810000000000002</v>
      </c>
      <c r="D226" s="10" t="s">
        <v>150</v>
      </c>
      <c r="E226" s="21">
        <v>0.35</v>
      </c>
      <c r="F226" s="10" t="s">
        <v>150</v>
      </c>
      <c r="G226" s="22">
        <v>0.33500000000000002</v>
      </c>
      <c r="H226" s="10" t="s">
        <v>150</v>
      </c>
      <c r="I226" s="21">
        <v>0.35</v>
      </c>
      <c r="J226" s="10" t="s">
        <v>150</v>
      </c>
      <c r="K226" s="21">
        <v>0.34499999999999997</v>
      </c>
      <c r="L226" s="10" t="s">
        <v>150</v>
      </c>
      <c r="M226" s="21">
        <f t="shared" si="49"/>
        <v>0.33362000000000003</v>
      </c>
      <c r="N226" s="61">
        <f t="shared" si="50"/>
        <v>0.83405000000000007</v>
      </c>
      <c r="P226" s="67">
        <v>0.4</v>
      </c>
    </row>
    <row r="227" spans="1:16" ht="30.75" thickBot="1" x14ac:dyDescent="0.3">
      <c r="A227" s="24" t="s">
        <v>141</v>
      </c>
      <c r="B227" s="10" t="s">
        <v>151</v>
      </c>
      <c r="C227" s="22">
        <v>0.79859999999999998</v>
      </c>
      <c r="D227" s="10" t="s">
        <v>151</v>
      </c>
      <c r="E227" s="22">
        <v>0.92749999999999999</v>
      </c>
      <c r="F227" s="10" t="s">
        <v>151</v>
      </c>
      <c r="G227" s="21">
        <v>0.95</v>
      </c>
      <c r="H227" s="10" t="s">
        <v>151</v>
      </c>
      <c r="I227" s="21">
        <v>1</v>
      </c>
      <c r="J227" s="10" t="s">
        <v>151</v>
      </c>
      <c r="K227" s="21">
        <v>0.95</v>
      </c>
      <c r="L227" s="10" t="s">
        <v>151</v>
      </c>
      <c r="M227" s="21">
        <f t="shared" si="49"/>
        <v>0.92522000000000004</v>
      </c>
      <c r="N227" s="61">
        <f t="shared" si="50"/>
        <v>0.97391578947368429</v>
      </c>
      <c r="P227" s="67">
        <v>0.95</v>
      </c>
    </row>
    <row r="228" spans="1:16" ht="30.75" thickBot="1" x14ac:dyDescent="0.3">
      <c r="A228" s="24" t="s">
        <v>142</v>
      </c>
      <c r="B228" s="10" t="s">
        <v>152</v>
      </c>
      <c r="C228" s="21">
        <v>0.52</v>
      </c>
      <c r="D228" s="10" t="s">
        <v>152</v>
      </c>
      <c r="E228" s="22">
        <v>0.54249999999999998</v>
      </c>
      <c r="F228" s="10" t="s">
        <v>152</v>
      </c>
      <c r="G228" s="21">
        <v>0.56999999999999995</v>
      </c>
      <c r="H228" s="10" t="s">
        <v>152</v>
      </c>
      <c r="I228" s="21">
        <v>0.56999999999999995</v>
      </c>
      <c r="J228" s="10" t="s">
        <v>152</v>
      </c>
      <c r="K228" s="21">
        <v>0.53249999999999997</v>
      </c>
      <c r="L228" s="10" t="s">
        <v>152</v>
      </c>
      <c r="M228" s="21">
        <f t="shared" si="49"/>
        <v>0.54699999999999993</v>
      </c>
      <c r="N228" s="61">
        <f t="shared" si="50"/>
        <v>1.0939999999999999</v>
      </c>
      <c r="P228" s="67">
        <v>0.5</v>
      </c>
    </row>
    <row r="229" spans="1:16" ht="45.75" thickBot="1" x14ac:dyDescent="0.3">
      <c r="A229" s="24" t="s">
        <v>143</v>
      </c>
      <c r="B229" s="10" t="s">
        <v>152</v>
      </c>
      <c r="C229" s="22">
        <v>0.55989999999999995</v>
      </c>
      <c r="D229" s="10" t="s">
        <v>152</v>
      </c>
      <c r="E229" s="22">
        <v>0.53749999999999998</v>
      </c>
      <c r="F229" s="10" t="s">
        <v>152</v>
      </c>
      <c r="G229" s="22">
        <v>0.59250000000000003</v>
      </c>
      <c r="H229" s="10" t="s">
        <v>152</v>
      </c>
      <c r="I229" s="22">
        <v>0.53249999999999997</v>
      </c>
      <c r="J229" s="10" t="s">
        <v>152</v>
      </c>
      <c r="K229" s="22">
        <v>0.52249999999999996</v>
      </c>
      <c r="L229" s="10" t="s">
        <v>152</v>
      </c>
      <c r="M229" s="21">
        <f t="shared" si="49"/>
        <v>0.54898000000000002</v>
      </c>
      <c r="N229" s="61">
        <f t="shared" si="50"/>
        <v>1.09796</v>
      </c>
      <c r="P229" s="67">
        <v>0.5</v>
      </c>
    </row>
    <row r="230" spans="1:16" ht="30.75" thickBot="1" x14ac:dyDescent="0.3">
      <c r="A230" s="24" t="s">
        <v>155</v>
      </c>
      <c r="B230" s="10" t="s">
        <v>153</v>
      </c>
      <c r="C230" s="22">
        <v>0.11459999999999999</v>
      </c>
      <c r="D230" s="10" t="s">
        <v>153</v>
      </c>
      <c r="E230" s="22">
        <v>0.1067</v>
      </c>
      <c r="F230" s="10" t="s">
        <v>153</v>
      </c>
      <c r="G230" s="22">
        <v>0.1452</v>
      </c>
      <c r="H230" s="10" t="s">
        <v>153</v>
      </c>
      <c r="I230" s="22">
        <v>0.1231</v>
      </c>
      <c r="J230" s="10" t="s">
        <v>153</v>
      </c>
      <c r="K230" s="22">
        <v>0.1145</v>
      </c>
      <c r="L230" s="10" t="s">
        <v>153</v>
      </c>
      <c r="M230" s="21">
        <f t="shared" si="49"/>
        <v>0.12082</v>
      </c>
      <c r="N230" s="61">
        <f>(P230/M230)</f>
        <v>1.6553550736633009</v>
      </c>
      <c r="P230" s="67">
        <v>0.2</v>
      </c>
    </row>
    <row r="231" spans="1:16" ht="30.75" thickBot="1" x14ac:dyDescent="0.3">
      <c r="A231" s="24" t="s">
        <v>144</v>
      </c>
      <c r="B231" s="14">
        <v>4.3999999999999997E-2</v>
      </c>
      <c r="C231" s="18">
        <v>7.1999999999999995E-2</v>
      </c>
      <c r="D231" s="14">
        <v>4.3999999999999997E-2</v>
      </c>
      <c r="E231" s="22">
        <v>5.8000000000000003E-2</v>
      </c>
      <c r="F231" s="14">
        <v>4.3999999999999997E-2</v>
      </c>
      <c r="G231" s="18">
        <v>5.3999999999999999E-2</v>
      </c>
      <c r="H231" s="14">
        <v>4.3999999999999997E-2</v>
      </c>
      <c r="I231" s="18">
        <v>5.3999999999999999E-2</v>
      </c>
      <c r="J231" s="14">
        <v>4.3999999999999997E-2</v>
      </c>
      <c r="K231" s="18">
        <v>5.8000000000000003E-2</v>
      </c>
      <c r="L231" s="14">
        <v>4.3999999999999997E-2</v>
      </c>
      <c r="M231" s="18">
        <f t="shared" si="49"/>
        <v>5.9199999999999996E-2</v>
      </c>
      <c r="N231" s="61">
        <f t="shared" si="50"/>
        <v>1.3454545454545455</v>
      </c>
      <c r="P231" s="68">
        <v>4.3999999999999997E-2</v>
      </c>
    </row>
    <row r="232" spans="1:16" ht="30.75" thickBot="1" x14ac:dyDescent="0.3">
      <c r="A232" s="24" t="s">
        <v>145</v>
      </c>
      <c r="B232" s="10" t="s">
        <v>153</v>
      </c>
      <c r="C232" s="21">
        <v>0.1</v>
      </c>
      <c r="D232" s="10" t="s">
        <v>153</v>
      </c>
      <c r="E232" s="21">
        <v>7.0000000000000007E-2</v>
      </c>
      <c r="F232" s="10" t="s">
        <v>153</v>
      </c>
      <c r="G232" s="21">
        <v>0.11</v>
      </c>
      <c r="H232" s="10" t="s">
        <v>153</v>
      </c>
      <c r="I232" s="21" t="s">
        <v>186</v>
      </c>
      <c r="J232" s="10" t="s">
        <v>153</v>
      </c>
      <c r="K232" s="21" t="s">
        <v>186</v>
      </c>
      <c r="L232" s="10" t="s">
        <v>153</v>
      </c>
      <c r="M232" s="21">
        <f t="shared" si="49"/>
        <v>5.6000000000000008E-2</v>
      </c>
      <c r="N232" s="61">
        <f>(P232/M232)</f>
        <v>3.5714285714285712</v>
      </c>
      <c r="P232" s="67">
        <v>0.2</v>
      </c>
    </row>
    <row r="233" spans="1:16" ht="45.75" thickBot="1" x14ac:dyDescent="0.3">
      <c r="A233" s="24" t="s">
        <v>156</v>
      </c>
      <c r="B233" s="15">
        <v>0.8</v>
      </c>
      <c r="C233" s="21" t="s">
        <v>187</v>
      </c>
      <c r="D233" s="15">
        <v>0.8</v>
      </c>
      <c r="E233" s="21" t="s">
        <v>187</v>
      </c>
      <c r="F233" s="15">
        <v>0.8</v>
      </c>
      <c r="G233" s="21" t="s">
        <v>187</v>
      </c>
      <c r="H233" s="15">
        <v>0.8</v>
      </c>
      <c r="I233" s="21" t="s">
        <v>187</v>
      </c>
      <c r="J233" s="15">
        <v>0.8</v>
      </c>
      <c r="K233" s="21" t="s">
        <v>187</v>
      </c>
      <c r="L233" s="15">
        <v>0.8</v>
      </c>
      <c r="M233" s="21">
        <f t="shared" si="49"/>
        <v>0</v>
      </c>
      <c r="N233" s="61">
        <f t="shared" si="50"/>
        <v>0</v>
      </c>
      <c r="P233" s="67">
        <v>1</v>
      </c>
    </row>
    <row r="234" spans="1:16" ht="45.75" thickBot="1" x14ac:dyDescent="0.3">
      <c r="A234" s="24" t="s">
        <v>146</v>
      </c>
      <c r="B234" s="10" t="s">
        <v>154</v>
      </c>
      <c r="C234" s="21" t="s">
        <v>187</v>
      </c>
      <c r="D234" s="10" t="s">
        <v>154</v>
      </c>
      <c r="E234" s="21" t="s">
        <v>187</v>
      </c>
      <c r="F234" s="10" t="s">
        <v>154</v>
      </c>
      <c r="G234" s="21" t="s">
        <v>187</v>
      </c>
      <c r="H234" s="10" t="s">
        <v>154</v>
      </c>
      <c r="I234" s="21" t="s">
        <v>187</v>
      </c>
      <c r="J234" s="10" t="s">
        <v>154</v>
      </c>
      <c r="K234" s="21" t="s">
        <v>187</v>
      </c>
      <c r="L234" s="10" t="s">
        <v>154</v>
      </c>
      <c r="M234" s="21">
        <f t="shared" si="49"/>
        <v>0</v>
      </c>
      <c r="N234" s="61">
        <f t="shared" si="50"/>
        <v>0</v>
      </c>
      <c r="P234" s="67">
        <v>0.8</v>
      </c>
    </row>
    <row r="235" spans="1:16" ht="30.75" thickBot="1" x14ac:dyDescent="0.3">
      <c r="A235" s="26" t="s">
        <v>147</v>
      </c>
      <c r="B235" s="39">
        <v>1</v>
      </c>
      <c r="C235" s="52">
        <v>1</v>
      </c>
      <c r="D235" s="39">
        <v>1</v>
      </c>
      <c r="E235" s="52">
        <v>1</v>
      </c>
      <c r="F235" s="39">
        <v>1</v>
      </c>
      <c r="G235" s="52">
        <v>1</v>
      </c>
      <c r="H235" s="39">
        <v>1</v>
      </c>
      <c r="I235" s="52">
        <v>1</v>
      </c>
      <c r="J235" s="39">
        <v>1</v>
      </c>
      <c r="K235" s="52">
        <v>1</v>
      </c>
      <c r="L235" s="39">
        <v>1</v>
      </c>
      <c r="M235" s="52">
        <f>SUM(C235,E235,G235,I235,K235)/5</f>
        <v>1</v>
      </c>
      <c r="N235" s="74">
        <f t="shared" si="50"/>
        <v>1</v>
      </c>
      <c r="P235" s="67">
        <v>1</v>
      </c>
    </row>
    <row r="236" spans="1:16" ht="15.75" thickBot="1" x14ac:dyDescent="0.3"/>
    <row r="237" spans="1:16" ht="15.75" thickBot="1" x14ac:dyDescent="0.3">
      <c r="A237" s="82" t="s">
        <v>122</v>
      </c>
      <c r="B237" s="86" t="s">
        <v>58</v>
      </c>
      <c r="C237" s="86"/>
      <c r="D237" s="79" t="s">
        <v>0</v>
      </c>
      <c r="E237" s="79"/>
      <c r="F237" s="79" t="s">
        <v>1</v>
      </c>
      <c r="G237" s="79"/>
      <c r="H237" s="79" t="s">
        <v>2</v>
      </c>
      <c r="I237" s="79"/>
      <c r="J237" s="79" t="s">
        <v>184</v>
      </c>
      <c r="K237" s="79"/>
      <c r="L237" s="79" t="s">
        <v>3</v>
      </c>
      <c r="M237" s="79"/>
      <c r="N237" s="84"/>
    </row>
    <row r="238" spans="1:16" ht="15.75" thickBot="1" x14ac:dyDescent="0.3">
      <c r="A238" s="83"/>
      <c r="B238" s="8" t="s">
        <v>81</v>
      </c>
      <c r="C238" s="8" t="s">
        <v>189</v>
      </c>
      <c r="D238" s="8" t="s">
        <v>81</v>
      </c>
      <c r="E238" s="8" t="s">
        <v>189</v>
      </c>
      <c r="F238" s="8" t="s">
        <v>81</v>
      </c>
      <c r="G238" s="8" t="s">
        <v>189</v>
      </c>
      <c r="H238" s="8" t="s">
        <v>81</v>
      </c>
      <c r="I238" s="8" t="s">
        <v>189</v>
      </c>
      <c r="J238" s="8" t="s">
        <v>81</v>
      </c>
      <c r="K238" s="8" t="s">
        <v>189</v>
      </c>
      <c r="L238" s="8" t="s">
        <v>183</v>
      </c>
      <c r="M238" s="8" t="s">
        <v>189</v>
      </c>
      <c r="N238" s="23" t="s">
        <v>5</v>
      </c>
    </row>
    <row r="239" spans="1:16" ht="45.75" thickBot="1" x14ac:dyDescent="0.3">
      <c r="A239" s="24" t="s">
        <v>137</v>
      </c>
      <c r="B239" s="10" t="s">
        <v>148</v>
      </c>
      <c r="C239" s="18">
        <v>0.42899999999999999</v>
      </c>
      <c r="D239" s="10" t="s">
        <v>148</v>
      </c>
      <c r="E239" s="21">
        <v>0.63</v>
      </c>
      <c r="F239" s="10" t="s">
        <v>148</v>
      </c>
      <c r="G239" s="21">
        <v>0.53</v>
      </c>
      <c r="H239" s="10" t="s">
        <v>148</v>
      </c>
      <c r="I239" s="21">
        <v>0.62</v>
      </c>
      <c r="J239" s="10" t="s">
        <v>148</v>
      </c>
      <c r="K239" s="21">
        <v>1</v>
      </c>
      <c r="L239" s="10" t="s">
        <v>148</v>
      </c>
      <c r="M239" s="21">
        <f>SUM(C239,E239,G239,I239,K239)/5</f>
        <v>0.64180000000000004</v>
      </c>
      <c r="N239" s="61">
        <f>(M239/P239)</f>
        <v>1.4262222222222223</v>
      </c>
      <c r="P239" s="67">
        <v>0.45</v>
      </c>
    </row>
    <row r="240" spans="1:16" ht="30.75" thickBot="1" x14ac:dyDescent="0.3">
      <c r="A240" s="24" t="s">
        <v>138</v>
      </c>
      <c r="B240" s="10" t="s">
        <v>149</v>
      </c>
      <c r="C240" s="22">
        <v>0.78569999999999995</v>
      </c>
      <c r="D240" s="10" t="s">
        <v>149</v>
      </c>
      <c r="E240" s="21">
        <v>0.75</v>
      </c>
      <c r="F240" s="10" t="s">
        <v>149</v>
      </c>
      <c r="G240" s="21">
        <v>1</v>
      </c>
      <c r="H240" s="10" t="s">
        <v>149</v>
      </c>
      <c r="I240" s="21">
        <v>1</v>
      </c>
      <c r="J240" s="10" t="s">
        <v>149</v>
      </c>
      <c r="K240" s="21">
        <v>0.56000000000000005</v>
      </c>
      <c r="L240" s="10" t="s">
        <v>149</v>
      </c>
      <c r="M240" s="21">
        <f t="shared" ref="M240:M251" si="51">SUM(C240,E240,G240,I240,K240)/5</f>
        <v>0.81913999999999998</v>
      </c>
      <c r="N240" s="61">
        <f t="shared" ref="N240:N245" si="52">(M240/P240)</f>
        <v>1.3652333333333333</v>
      </c>
      <c r="P240" s="67">
        <v>0.6</v>
      </c>
    </row>
    <row r="241" spans="1:16" ht="30.75" thickBot="1" x14ac:dyDescent="0.3">
      <c r="A241" s="24" t="s">
        <v>139</v>
      </c>
      <c r="B241" s="10" t="s">
        <v>149</v>
      </c>
      <c r="C241" s="18">
        <v>0.71399999999999997</v>
      </c>
      <c r="D241" s="10" t="s">
        <v>149</v>
      </c>
      <c r="E241" s="21">
        <v>0.88</v>
      </c>
      <c r="F241" s="10" t="s">
        <v>149</v>
      </c>
      <c r="G241" s="21">
        <v>0.93</v>
      </c>
      <c r="H241" s="10" t="s">
        <v>149</v>
      </c>
      <c r="I241" s="21">
        <v>0.85</v>
      </c>
      <c r="J241" s="10" t="s">
        <v>149</v>
      </c>
      <c r="K241" s="21">
        <v>0.72</v>
      </c>
      <c r="L241" s="10" t="s">
        <v>149</v>
      </c>
      <c r="M241" s="21">
        <f t="shared" si="51"/>
        <v>0.81880000000000008</v>
      </c>
      <c r="N241" s="61">
        <f t="shared" si="52"/>
        <v>1.3646666666666669</v>
      </c>
      <c r="P241" s="67">
        <v>0.6</v>
      </c>
    </row>
    <row r="242" spans="1:16" ht="30.75" thickBot="1" x14ac:dyDescent="0.3">
      <c r="A242" s="24" t="s">
        <v>140</v>
      </c>
      <c r="B242" s="10" t="s">
        <v>150</v>
      </c>
      <c r="C242" s="22">
        <v>0.31580000000000003</v>
      </c>
      <c r="D242" s="10" t="s">
        <v>150</v>
      </c>
      <c r="E242" s="21">
        <v>0.31</v>
      </c>
      <c r="F242" s="10" t="s">
        <v>150</v>
      </c>
      <c r="G242" s="21">
        <v>0.3</v>
      </c>
      <c r="H242" s="10" t="s">
        <v>150</v>
      </c>
      <c r="I242" s="21">
        <v>0.3</v>
      </c>
      <c r="J242" s="10" t="s">
        <v>150</v>
      </c>
      <c r="K242" s="21">
        <v>0.3</v>
      </c>
      <c r="L242" s="10" t="s">
        <v>150</v>
      </c>
      <c r="M242" s="21">
        <f t="shared" si="51"/>
        <v>0.30515999999999999</v>
      </c>
      <c r="N242" s="61">
        <f t="shared" si="52"/>
        <v>0.76289999999999991</v>
      </c>
      <c r="P242" s="67">
        <v>0.4</v>
      </c>
    </row>
    <row r="243" spans="1:16" ht="30.75" thickBot="1" x14ac:dyDescent="0.3">
      <c r="A243" s="24" t="s">
        <v>141</v>
      </c>
      <c r="B243" s="10" t="s">
        <v>151</v>
      </c>
      <c r="C243" s="21">
        <v>1</v>
      </c>
      <c r="D243" s="10" t="s">
        <v>151</v>
      </c>
      <c r="E243" s="21">
        <v>0.94</v>
      </c>
      <c r="F243" s="10" t="s">
        <v>151</v>
      </c>
      <c r="G243" s="21">
        <v>0.93</v>
      </c>
      <c r="H243" s="10" t="s">
        <v>151</v>
      </c>
      <c r="I243" s="21">
        <v>0.83</v>
      </c>
      <c r="J243" s="10" t="s">
        <v>151</v>
      </c>
      <c r="K243" s="21">
        <v>0.9</v>
      </c>
      <c r="L243" s="10" t="s">
        <v>151</v>
      </c>
      <c r="M243" s="21">
        <f t="shared" si="51"/>
        <v>0.92000000000000015</v>
      </c>
      <c r="N243" s="61">
        <f t="shared" si="52"/>
        <v>0.96842105263157918</v>
      </c>
      <c r="P243" s="67">
        <v>0.95</v>
      </c>
    </row>
    <row r="244" spans="1:16" ht="30.75" thickBot="1" x14ac:dyDescent="0.3">
      <c r="A244" s="24" t="s">
        <v>142</v>
      </c>
      <c r="B244" s="10" t="s">
        <v>152</v>
      </c>
      <c r="C244" s="21">
        <v>0.47</v>
      </c>
      <c r="D244" s="10" t="s">
        <v>152</v>
      </c>
      <c r="E244" s="21">
        <v>0.46</v>
      </c>
      <c r="F244" s="10" t="s">
        <v>152</v>
      </c>
      <c r="G244" s="21">
        <v>0.48</v>
      </c>
      <c r="H244" s="10" t="s">
        <v>152</v>
      </c>
      <c r="I244" s="21">
        <v>0.5</v>
      </c>
      <c r="J244" s="10" t="s">
        <v>152</v>
      </c>
      <c r="K244" s="21">
        <v>0.47</v>
      </c>
      <c r="L244" s="10" t="s">
        <v>152</v>
      </c>
      <c r="M244" s="21">
        <f t="shared" si="51"/>
        <v>0.47599999999999998</v>
      </c>
      <c r="N244" s="61">
        <f t="shared" si="52"/>
        <v>0.95199999999999996</v>
      </c>
      <c r="P244" s="67">
        <v>0.5</v>
      </c>
    </row>
    <row r="245" spans="1:16" ht="45.75" thickBot="1" x14ac:dyDescent="0.3">
      <c r="A245" s="24" t="s">
        <v>143</v>
      </c>
      <c r="B245" s="10" t="s">
        <v>152</v>
      </c>
      <c r="C245" s="22">
        <v>0.49740000000000001</v>
      </c>
      <c r="D245" s="10" t="s">
        <v>152</v>
      </c>
      <c r="E245" s="21">
        <v>0.47</v>
      </c>
      <c r="F245" s="10" t="s">
        <v>152</v>
      </c>
      <c r="G245" s="21">
        <v>0.47</v>
      </c>
      <c r="H245" s="10" t="s">
        <v>152</v>
      </c>
      <c r="I245" s="21">
        <v>0.44</v>
      </c>
      <c r="J245" s="10" t="s">
        <v>152</v>
      </c>
      <c r="K245" s="21">
        <v>0.43</v>
      </c>
      <c r="L245" s="10" t="s">
        <v>152</v>
      </c>
      <c r="M245" s="21">
        <f t="shared" si="51"/>
        <v>0.46148</v>
      </c>
      <c r="N245" s="61">
        <f t="shared" si="52"/>
        <v>0.92296</v>
      </c>
      <c r="P245" s="67">
        <v>0.5</v>
      </c>
    </row>
    <row r="246" spans="1:16" ht="30.75" thickBot="1" x14ac:dyDescent="0.3">
      <c r="A246" s="24" t="s">
        <v>155</v>
      </c>
      <c r="B246" s="10" t="s">
        <v>153</v>
      </c>
      <c r="C246" s="22">
        <v>0.1234</v>
      </c>
      <c r="D246" s="10" t="s">
        <v>153</v>
      </c>
      <c r="E246" s="21">
        <v>0.1447</v>
      </c>
      <c r="F246" s="10" t="s">
        <v>153</v>
      </c>
      <c r="G246" s="22">
        <v>0.14419999999999999</v>
      </c>
      <c r="H246" s="10" t="s">
        <v>153</v>
      </c>
      <c r="I246" s="22">
        <v>0.12909999999999999</v>
      </c>
      <c r="J246" s="10" t="s">
        <v>153</v>
      </c>
      <c r="K246" s="22">
        <v>0.13139999999999999</v>
      </c>
      <c r="L246" s="10" t="s">
        <v>153</v>
      </c>
      <c r="M246" s="21">
        <f t="shared" si="51"/>
        <v>0.13455999999999999</v>
      </c>
      <c r="N246" s="61">
        <f>(P246/M246)</f>
        <v>1.4863258026159336</v>
      </c>
      <c r="P246" s="67">
        <v>0.2</v>
      </c>
    </row>
    <row r="247" spans="1:16" ht="30.75" thickBot="1" x14ac:dyDescent="0.3">
      <c r="A247" s="24" t="s">
        <v>144</v>
      </c>
      <c r="B247" s="14">
        <v>6.5000000000000002E-2</v>
      </c>
      <c r="C247" s="18">
        <v>6.5000000000000002E-2</v>
      </c>
      <c r="D247" s="14">
        <v>6.5000000000000002E-2</v>
      </c>
      <c r="E247" s="22">
        <v>5.7000000000000002E-2</v>
      </c>
      <c r="F247" s="14">
        <v>6.5000000000000002E-2</v>
      </c>
      <c r="G247" s="18">
        <v>6.5000000000000002E-2</v>
      </c>
      <c r="H247" s="14">
        <v>6.5000000000000002E-2</v>
      </c>
      <c r="I247" s="18">
        <v>6.5000000000000002E-2</v>
      </c>
      <c r="J247" s="14">
        <v>6.5000000000000002E-2</v>
      </c>
      <c r="K247" s="18">
        <v>5.8000000000000003E-2</v>
      </c>
      <c r="L247" s="14">
        <v>6.5000000000000002E-2</v>
      </c>
      <c r="M247" s="21">
        <f t="shared" si="51"/>
        <v>6.2E-2</v>
      </c>
      <c r="N247" s="61">
        <f t="shared" ref="N247" si="53">(M247/P247)</f>
        <v>1.4090909090909092</v>
      </c>
      <c r="P247" s="68">
        <v>4.3999999999999997E-2</v>
      </c>
    </row>
    <row r="248" spans="1:16" ht="30.75" thickBot="1" x14ac:dyDescent="0.3">
      <c r="A248" s="24" t="s">
        <v>145</v>
      </c>
      <c r="B248" s="10" t="s">
        <v>153</v>
      </c>
      <c r="C248" s="21">
        <v>0.11</v>
      </c>
      <c r="D248" s="10" t="s">
        <v>153</v>
      </c>
      <c r="E248" s="21">
        <v>0.1</v>
      </c>
      <c r="F248" s="10" t="s">
        <v>153</v>
      </c>
      <c r="G248" s="21">
        <v>0.14000000000000001</v>
      </c>
      <c r="H248" s="10" t="s">
        <v>153</v>
      </c>
      <c r="I248" s="21" t="s">
        <v>186</v>
      </c>
      <c r="J248" s="10" t="s">
        <v>153</v>
      </c>
      <c r="K248" s="21" t="s">
        <v>186</v>
      </c>
      <c r="L248" s="10" t="s">
        <v>153</v>
      </c>
      <c r="M248" s="21">
        <f t="shared" si="51"/>
        <v>7.0000000000000007E-2</v>
      </c>
      <c r="N248" s="61">
        <f>(P248/M248)</f>
        <v>2.8571428571428572</v>
      </c>
      <c r="P248" s="67">
        <v>0.2</v>
      </c>
    </row>
    <row r="249" spans="1:16" ht="45.75" thickBot="1" x14ac:dyDescent="0.3">
      <c r="A249" s="24" t="s">
        <v>156</v>
      </c>
      <c r="B249" s="15">
        <v>0.8</v>
      </c>
      <c r="C249" s="21" t="s">
        <v>187</v>
      </c>
      <c r="D249" s="15">
        <v>0.8</v>
      </c>
      <c r="E249" s="21" t="s">
        <v>187</v>
      </c>
      <c r="F249" s="15">
        <v>0.8</v>
      </c>
      <c r="G249" s="21" t="s">
        <v>187</v>
      </c>
      <c r="H249" s="15">
        <v>0.8</v>
      </c>
      <c r="I249" s="21" t="s">
        <v>187</v>
      </c>
      <c r="J249" s="15">
        <v>0.8</v>
      </c>
      <c r="K249" s="21" t="s">
        <v>187</v>
      </c>
      <c r="L249" s="15">
        <v>0.8</v>
      </c>
      <c r="M249" s="21">
        <f t="shared" si="51"/>
        <v>0</v>
      </c>
      <c r="N249" s="61">
        <f t="shared" ref="N249:N251" si="54">(M249/P249)</f>
        <v>0</v>
      </c>
      <c r="P249" s="67">
        <v>1</v>
      </c>
    </row>
    <row r="250" spans="1:16" ht="45.75" thickBot="1" x14ac:dyDescent="0.3">
      <c r="A250" s="24" t="s">
        <v>146</v>
      </c>
      <c r="B250" s="10" t="s">
        <v>154</v>
      </c>
      <c r="C250" s="21" t="s">
        <v>187</v>
      </c>
      <c r="D250" s="10" t="s">
        <v>154</v>
      </c>
      <c r="E250" s="21" t="s">
        <v>187</v>
      </c>
      <c r="F250" s="10" t="s">
        <v>154</v>
      </c>
      <c r="G250" s="21" t="s">
        <v>187</v>
      </c>
      <c r="H250" s="10" t="s">
        <v>154</v>
      </c>
      <c r="I250" s="21" t="s">
        <v>187</v>
      </c>
      <c r="J250" s="10" t="s">
        <v>154</v>
      </c>
      <c r="K250" s="21" t="s">
        <v>187</v>
      </c>
      <c r="L250" s="10" t="s">
        <v>154</v>
      </c>
      <c r="M250" s="21">
        <f t="shared" si="51"/>
        <v>0</v>
      </c>
      <c r="N250" s="61">
        <f t="shared" si="54"/>
        <v>0</v>
      </c>
      <c r="P250" s="67">
        <v>0.8</v>
      </c>
    </row>
    <row r="251" spans="1:16" ht="30.75" thickBot="1" x14ac:dyDescent="0.3">
      <c r="A251" s="26" t="s">
        <v>147</v>
      </c>
      <c r="B251" s="39">
        <v>1</v>
      </c>
      <c r="C251" s="52">
        <v>1</v>
      </c>
      <c r="D251" s="39">
        <v>1</v>
      </c>
      <c r="E251" s="52">
        <v>1</v>
      </c>
      <c r="F251" s="39">
        <v>1</v>
      </c>
      <c r="G251" s="52">
        <v>1</v>
      </c>
      <c r="H251" s="39">
        <v>1</v>
      </c>
      <c r="I251" s="52">
        <v>1</v>
      </c>
      <c r="J251" s="39">
        <v>1</v>
      </c>
      <c r="K251" s="52">
        <v>1</v>
      </c>
      <c r="L251" s="39">
        <v>1</v>
      </c>
      <c r="M251" s="52">
        <f t="shared" si="51"/>
        <v>1</v>
      </c>
      <c r="N251" s="74">
        <f t="shared" si="54"/>
        <v>1</v>
      </c>
      <c r="P251" s="67">
        <v>1</v>
      </c>
    </row>
    <row r="252" spans="1:16" ht="15.75" thickBot="1" x14ac:dyDescent="0.3"/>
    <row r="253" spans="1:16" ht="15.75" thickBot="1" x14ac:dyDescent="0.3">
      <c r="A253" s="82" t="s">
        <v>123</v>
      </c>
      <c r="B253" s="86" t="s">
        <v>58</v>
      </c>
      <c r="C253" s="86"/>
      <c r="D253" s="79" t="s">
        <v>0</v>
      </c>
      <c r="E253" s="79"/>
      <c r="F253" s="79" t="s">
        <v>1</v>
      </c>
      <c r="G253" s="79"/>
      <c r="H253" s="79" t="s">
        <v>2</v>
      </c>
      <c r="I253" s="79"/>
      <c r="J253" s="79" t="s">
        <v>184</v>
      </c>
      <c r="K253" s="79"/>
      <c r="L253" s="79" t="s">
        <v>3</v>
      </c>
      <c r="M253" s="79"/>
      <c r="N253" s="84"/>
    </row>
    <row r="254" spans="1:16" ht="15.75" thickBot="1" x14ac:dyDescent="0.3">
      <c r="A254" s="83"/>
      <c r="B254" s="8" t="s">
        <v>81</v>
      </c>
      <c r="C254" s="8" t="s">
        <v>189</v>
      </c>
      <c r="D254" s="8" t="s">
        <v>81</v>
      </c>
      <c r="E254" s="8" t="s">
        <v>189</v>
      </c>
      <c r="F254" s="8" t="s">
        <v>81</v>
      </c>
      <c r="G254" s="8" t="s">
        <v>189</v>
      </c>
      <c r="H254" s="8" t="s">
        <v>81</v>
      </c>
      <c r="I254" s="8" t="s">
        <v>189</v>
      </c>
      <c r="J254" s="8" t="s">
        <v>81</v>
      </c>
      <c r="K254" s="8" t="s">
        <v>189</v>
      </c>
      <c r="L254" s="8" t="s">
        <v>183</v>
      </c>
      <c r="M254" s="8" t="s">
        <v>189</v>
      </c>
      <c r="N254" s="23" t="s">
        <v>5</v>
      </c>
    </row>
    <row r="255" spans="1:16" ht="45.75" thickBot="1" x14ac:dyDescent="0.3">
      <c r="A255" s="24" t="s">
        <v>137</v>
      </c>
      <c r="B255" s="10" t="s">
        <v>148</v>
      </c>
      <c r="C255" s="21">
        <v>0.6</v>
      </c>
      <c r="D255" s="10" t="s">
        <v>148</v>
      </c>
      <c r="E255" s="21">
        <v>0.8</v>
      </c>
      <c r="F255" s="10" t="s">
        <v>148</v>
      </c>
      <c r="G255" s="21">
        <v>1</v>
      </c>
      <c r="H255" s="10" t="s">
        <v>148</v>
      </c>
      <c r="I255" s="21">
        <v>0.9</v>
      </c>
      <c r="J255" s="10" t="s">
        <v>148</v>
      </c>
      <c r="K255" s="21">
        <v>1</v>
      </c>
      <c r="L255" s="10" t="s">
        <v>148</v>
      </c>
      <c r="M255" s="21">
        <f>SUM(C255,E255,G255,I255,K255)/5</f>
        <v>0.86</v>
      </c>
      <c r="N255" s="61">
        <f>(M255/P255)</f>
        <v>1.911111111111111</v>
      </c>
      <c r="P255" s="67">
        <v>0.45</v>
      </c>
    </row>
    <row r="256" spans="1:16" ht="30.75" thickBot="1" x14ac:dyDescent="0.3">
      <c r="A256" s="24" t="s">
        <v>138</v>
      </c>
      <c r="B256" s="10" t="s">
        <v>149</v>
      </c>
      <c r="C256" s="21">
        <v>1</v>
      </c>
      <c r="D256" s="10" t="s">
        <v>149</v>
      </c>
      <c r="E256" s="21">
        <v>1</v>
      </c>
      <c r="F256" s="10" t="s">
        <v>149</v>
      </c>
      <c r="G256" s="21">
        <v>1</v>
      </c>
      <c r="H256" s="10" t="s">
        <v>149</v>
      </c>
      <c r="I256" s="21">
        <v>1</v>
      </c>
      <c r="J256" s="10" t="s">
        <v>149</v>
      </c>
      <c r="K256" s="21">
        <v>0.88</v>
      </c>
      <c r="L256" s="10" t="s">
        <v>149</v>
      </c>
      <c r="M256" s="21">
        <f t="shared" ref="M256:M267" si="55">SUM(C256,E256,G256,I256,K256)/5</f>
        <v>0.97599999999999998</v>
      </c>
      <c r="N256" s="61">
        <f t="shared" ref="N256:N261" si="56">(M256/P256)</f>
        <v>1.6266666666666667</v>
      </c>
      <c r="P256" s="67">
        <v>0.6</v>
      </c>
    </row>
    <row r="257" spans="1:16" ht="30.75" thickBot="1" x14ac:dyDescent="0.3">
      <c r="A257" s="24" t="s">
        <v>139</v>
      </c>
      <c r="B257" s="10" t="s">
        <v>149</v>
      </c>
      <c r="C257" s="21">
        <v>0.8</v>
      </c>
      <c r="D257" s="10" t="s">
        <v>149</v>
      </c>
      <c r="E257" s="21">
        <v>1</v>
      </c>
      <c r="F257" s="10" t="s">
        <v>149</v>
      </c>
      <c r="G257" s="21">
        <v>1</v>
      </c>
      <c r="H257" s="10" t="s">
        <v>149</v>
      </c>
      <c r="I257" s="21">
        <v>1</v>
      </c>
      <c r="J257" s="10" t="s">
        <v>149</v>
      </c>
      <c r="K257" s="21">
        <v>1</v>
      </c>
      <c r="L257" s="10" t="s">
        <v>149</v>
      </c>
      <c r="M257" s="21">
        <f t="shared" si="55"/>
        <v>0.96</v>
      </c>
      <c r="N257" s="61">
        <f t="shared" si="56"/>
        <v>1.6</v>
      </c>
      <c r="P257" s="67">
        <v>0.6</v>
      </c>
    </row>
    <row r="258" spans="1:16" ht="30.75" thickBot="1" x14ac:dyDescent="0.3">
      <c r="A258" s="24" t="s">
        <v>140</v>
      </c>
      <c r="B258" s="10" t="s">
        <v>150</v>
      </c>
      <c r="C258" s="22">
        <v>0.21490000000000001</v>
      </c>
      <c r="D258" s="10" t="s">
        <v>150</v>
      </c>
      <c r="E258" s="21">
        <v>0.37</v>
      </c>
      <c r="F258" s="10" t="s">
        <v>150</v>
      </c>
      <c r="G258" s="21">
        <v>0.38</v>
      </c>
      <c r="H258" s="10" t="s">
        <v>150</v>
      </c>
      <c r="I258" s="21">
        <v>0.3</v>
      </c>
      <c r="J258" s="10" t="s">
        <v>150</v>
      </c>
      <c r="K258" s="21">
        <v>0.38</v>
      </c>
      <c r="L258" s="10" t="s">
        <v>150</v>
      </c>
      <c r="M258" s="21">
        <f t="shared" si="55"/>
        <v>0.32897999999999994</v>
      </c>
      <c r="N258" s="61">
        <f t="shared" si="56"/>
        <v>0.82244999999999979</v>
      </c>
      <c r="P258" s="67">
        <v>0.4</v>
      </c>
    </row>
    <row r="259" spans="1:16" ht="30.75" thickBot="1" x14ac:dyDescent="0.3">
      <c r="A259" s="24" t="s">
        <v>141</v>
      </c>
      <c r="B259" s="10" t="s">
        <v>151</v>
      </c>
      <c r="C259" s="21">
        <v>1</v>
      </c>
      <c r="D259" s="10" t="s">
        <v>151</v>
      </c>
      <c r="E259" s="21">
        <v>1</v>
      </c>
      <c r="F259" s="10" t="s">
        <v>151</v>
      </c>
      <c r="G259" s="21">
        <v>1</v>
      </c>
      <c r="H259" s="10" t="s">
        <v>151</v>
      </c>
      <c r="I259" s="21">
        <v>1</v>
      </c>
      <c r="J259" s="10" t="s">
        <v>151</v>
      </c>
      <c r="K259" s="21">
        <v>1</v>
      </c>
      <c r="L259" s="10" t="s">
        <v>151</v>
      </c>
      <c r="M259" s="21">
        <f t="shared" si="55"/>
        <v>1</v>
      </c>
      <c r="N259" s="61">
        <f t="shared" si="56"/>
        <v>1.0526315789473684</v>
      </c>
      <c r="P259" s="67">
        <v>0.95</v>
      </c>
    </row>
    <row r="260" spans="1:16" ht="30.75" thickBot="1" x14ac:dyDescent="0.3">
      <c r="A260" s="24" t="s">
        <v>142</v>
      </c>
      <c r="B260" s="10" t="s">
        <v>152</v>
      </c>
      <c r="C260" s="21">
        <v>0.5</v>
      </c>
      <c r="D260" s="10" t="s">
        <v>152</v>
      </c>
      <c r="E260" s="21">
        <v>0.48</v>
      </c>
      <c r="F260" s="10" t="s">
        <v>152</v>
      </c>
      <c r="G260" s="21">
        <v>0.52</v>
      </c>
      <c r="H260" s="10" t="s">
        <v>152</v>
      </c>
      <c r="I260" s="21">
        <v>0.54</v>
      </c>
      <c r="J260" s="10" t="s">
        <v>152</v>
      </c>
      <c r="K260" s="21">
        <v>0.52</v>
      </c>
      <c r="L260" s="10" t="s">
        <v>152</v>
      </c>
      <c r="M260" s="21">
        <f t="shared" si="55"/>
        <v>0.51200000000000001</v>
      </c>
      <c r="N260" s="61">
        <f t="shared" si="56"/>
        <v>1.024</v>
      </c>
      <c r="P260" s="67">
        <v>0.5</v>
      </c>
    </row>
    <row r="261" spans="1:16" ht="45.75" thickBot="1" x14ac:dyDescent="0.3">
      <c r="A261" s="24" t="s">
        <v>143</v>
      </c>
      <c r="B261" s="10" t="s">
        <v>152</v>
      </c>
      <c r="C261" s="22">
        <v>0.49909999999999999</v>
      </c>
      <c r="D261" s="10" t="s">
        <v>152</v>
      </c>
      <c r="E261" s="21">
        <v>0.47</v>
      </c>
      <c r="F261" s="10" t="s">
        <v>152</v>
      </c>
      <c r="G261" s="21">
        <v>0.46</v>
      </c>
      <c r="H261" s="10" t="s">
        <v>152</v>
      </c>
      <c r="I261" s="21">
        <v>0.45</v>
      </c>
      <c r="J261" s="10" t="s">
        <v>152</v>
      </c>
      <c r="K261" s="21">
        <v>0.47</v>
      </c>
      <c r="L261" s="10" t="s">
        <v>152</v>
      </c>
      <c r="M261" s="21">
        <f t="shared" si="55"/>
        <v>0.46982000000000002</v>
      </c>
      <c r="N261" s="61">
        <f t="shared" si="56"/>
        <v>0.93964000000000003</v>
      </c>
      <c r="P261" s="67">
        <v>0.5</v>
      </c>
    </row>
    <row r="262" spans="1:16" ht="30.75" thickBot="1" x14ac:dyDescent="0.3">
      <c r="A262" s="24" t="s">
        <v>155</v>
      </c>
      <c r="B262" s="10" t="s">
        <v>153</v>
      </c>
      <c r="C262" s="22">
        <v>0.16689999999999999</v>
      </c>
      <c r="D262" s="10" t="s">
        <v>153</v>
      </c>
      <c r="E262" s="22">
        <v>0.1303</v>
      </c>
      <c r="F262" s="10" t="s">
        <v>153</v>
      </c>
      <c r="G262" s="22">
        <v>0.12670000000000001</v>
      </c>
      <c r="H262" s="10" t="s">
        <v>153</v>
      </c>
      <c r="I262" s="22">
        <v>0.1421</v>
      </c>
      <c r="J262" s="10" t="s">
        <v>153</v>
      </c>
      <c r="K262" s="22">
        <v>0.14530000000000001</v>
      </c>
      <c r="L262" s="10" t="s">
        <v>153</v>
      </c>
      <c r="M262" s="21">
        <f t="shared" si="55"/>
        <v>0.14226</v>
      </c>
      <c r="N262" s="61">
        <f>(P262/M262)</f>
        <v>1.4058765640376776</v>
      </c>
      <c r="P262" s="67">
        <v>0.2</v>
      </c>
    </row>
    <row r="263" spans="1:16" ht="30.75" thickBot="1" x14ac:dyDescent="0.3">
      <c r="A263" s="24" t="s">
        <v>144</v>
      </c>
      <c r="B263" s="14">
        <v>5.7000000000000002E-2</v>
      </c>
      <c r="C263" s="18">
        <v>9.6000000000000002E-2</v>
      </c>
      <c r="D263" s="14">
        <v>5.7000000000000002E-2</v>
      </c>
      <c r="E263" s="22">
        <v>8.1000000000000003E-2</v>
      </c>
      <c r="F263" s="14">
        <v>5.7000000000000002E-2</v>
      </c>
      <c r="G263" s="18">
        <v>5.7000000000000002E-2</v>
      </c>
      <c r="H263" s="14">
        <v>5.7000000000000002E-2</v>
      </c>
      <c r="I263" s="18">
        <v>5.7000000000000002E-2</v>
      </c>
      <c r="J263" s="14">
        <v>5.7000000000000002E-2</v>
      </c>
      <c r="K263" s="18">
        <v>6.2E-2</v>
      </c>
      <c r="L263" s="14">
        <v>5.7000000000000002E-2</v>
      </c>
      <c r="M263" s="21">
        <f t="shared" si="55"/>
        <v>7.0599999999999996E-2</v>
      </c>
      <c r="N263" s="61">
        <f t="shared" ref="N263" si="57">(M263/P263)</f>
        <v>1.6045454545454545</v>
      </c>
      <c r="P263" s="68">
        <v>4.3999999999999997E-2</v>
      </c>
    </row>
    <row r="264" spans="1:16" ht="30.75" thickBot="1" x14ac:dyDescent="0.3">
      <c r="A264" s="24" t="s">
        <v>145</v>
      </c>
      <c r="B264" s="10" t="s">
        <v>153</v>
      </c>
      <c r="C264" s="21">
        <v>0.08</v>
      </c>
      <c r="D264" s="10" t="s">
        <v>153</v>
      </c>
      <c r="E264" s="21">
        <v>0.08</v>
      </c>
      <c r="F264" s="10" t="s">
        <v>153</v>
      </c>
      <c r="G264" s="21">
        <v>0.15</v>
      </c>
      <c r="H264" s="10" t="s">
        <v>153</v>
      </c>
      <c r="I264" s="21" t="s">
        <v>186</v>
      </c>
      <c r="J264" s="10" t="s">
        <v>153</v>
      </c>
      <c r="K264" s="21" t="s">
        <v>186</v>
      </c>
      <c r="L264" s="10" t="s">
        <v>153</v>
      </c>
      <c r="M264" s="21">
        <f t="shared" si="55"/>
        <v>6.2E-2</v>
      </c>
      <c r="N264" s="61">
        <f>(P264/M264)</f>
        <v>3.2258064516129035</v>
      </c>
      <c r="P264" s="67">
        <v>0.2</v>
      </c>
    </row>
    <row r="265" spans="1:16" ht="45.75" thickBot="1" x14ac:dyDescent="0.3">
      <c r="A265" s="24" t="s">
        <v>156</v>
      </c>
      <c r="B265" s="15">
        <v>0.8</v>
      </c>
      <c r="C265" s="21" t="s">
        <v>187</v>
      </c>
      <c r="D265" s="15">
        <v>0.8</v>
      </c>
      <c r="E265" s="21" t="s">
        <v>187</v>
      </c>
      <c r="F265" s="15">
        <v>0.8</v>
      </c>
      <c r="G265" s="21" t="s">
        <v>187</v>
      </c>
      <c r="H265" s="15">
        <v>0.8</v>
      </c>
      <c r="I265" s="21" t="s">
        <v>187</v>
      </c>
      <c r="J265" s="15">
        <v>0.8</v>
      </c>
      <c r="K265" s="21" t="s">
        <v>187</v>
      </c>
      <c r="L265" s="15">
        <v>0.8</v>
      </c>
      <c r="M265" s="21">
        <f t="shared" si="55"/>
        <v>0</v>
      </c>
      <c r="N265" s="61">
        <f t="shared" ref="N265:N267" si="58">(M265/P265)</f>
        <v>0</v>
      </c>
      <c r="P265" s="67">
        <v>1</v>
      </c>
    </row>
    <row r="266" spans="1:16" ht="45.75" thickBot="1" x14ac:dyDescent="0.3">
      <c r="A266" s="24" t="s">
        <v>146</v>
      </c>
      <c r="B266" s="10" t="s">
        <v>154</v>
      </c>
      <c r="C266" s="21" t="s">
        <v>187</v>
      </c>
      <c r="D266" s="10" t="s">
        <v>154</v>
      </c>
      <c r="E266" s="21" t="s">
        <v>187</v>
      </c>
      <c r="F266" s="10" t="s">
        <v>154</v>
      </c>
      <c r="G266" s="21" t="s">
        <v>187</v>
      </c>
      <c r="H266" s="10" t="s">
        <v>154</v>
      </c>
      <c r="I266" s="21" t="s">
        <v>187</v>
      </c>
      <c r="J266" s="10" t="s">
        <v>154</v>
      </c>
      <c r="K266" s="21" t="s">
        <v>187</v>
      </c>
      <c r="L266" s="10" t="s">
        <v>154</v>
      </c>
      <c r="M266" s="21">
        <f t="shared" si="55"/>
        <v>0</v>
      </c>
      <c r="N266" s="61">
        <f t="shared" si="58"/>
        <v>0</v>
      </c>
      <c r="P266" s="67">
        <v>0.8</v>
      </c>
    </row>
    <row r="267" spans="1:16" ht="30.75" thickBot="1" x14ac:dyDescent="0.3">
      <c r="A267" s="26" t="s">
        <v>147</v>
      </c>
      <c r="B267" s="39">
        <v>1</v>
      </c>
      <c r="C267" s="52">
        <v>1</v>
      </c>
      <c r="D267" s="39">
        <v>1</v>
      </c>
      <c r="E267" s="52">
        <v>1</v>
      </c>
      <c r="F267" s="39">
        <v>1</v>
      </c>
      <c r="G267" s="52">
        <v>1</v>
      </c>
      <c r="H267" s="39">
        <v>1</v>
      </c>
      <c r="I267" s="52">
        <v>1</v>
      </c>
      <c r="J267" s="39">
        <v>1</v>
      </c>
      <c r="K267" s="52">
        <v>1</v>
      </c>
      <c r="L267" s="39">
        <v>1</v>
      </c>
      <c r="M267" s="52">
        <f t="shared" si="55"/>
        <v>1</v>
      </c>
      <c r="N267" s="74">
        <f t="shared" si="58"/>
        <v>1</v>
      </c>
      <c r="P267" s="67">
        <v>1</v>
      </c>
    </row>
    <row r="268" spans="1:16" ht="15.75" thickBot="1" x14ac:dyDescent="0.3"/>
    <row r="269" spans="1:16" ht="15.75" thickBot="1" x14ac:dyDescent="0.3">
      <c r="A269" s="82" t="s">
        <v>124</v>
      </c>
      <c r="B269" s="86" t="s">
        <v>58</v>
      </c>
      <c r="C269" s="86"/>
      <c r="D269" s="79" t="s">
        <v>0</v>
      </c>
      <c r="E269" s="79"/>
      <c r="F269" s="79" t="s">
        <v>1</v>
      </c>
      <c r="G269" s="79"/>
      <c r="H269" s="79" t="s">
        <v>2</v>
      </c>
      <c r="I269" s="79"/>
      <c r="J269" s="79" t="s">
        <v>184</v>
      </c>
      <c r="K269" s="79"/>
      <c r="L269" s="79" t="s">
        <v>3</v>
      </c>
      <c r="M269" s="79"/>
      <c r="N269" s="84"/>
    </row>
    <row r="270" spans="1:16" ht="15.75" thickBot="1" x14ac:dyDescent="0.3">
      <c r="A270" s="83"/>
      <c r="B270" s="8" t="s">
        <v>81</v>
      </c>
      <c r="C270" s="8" t="s">
        <v>189</v>
      </c>
      <c r="D270" s="8" t="s">
        <v>81</v>
      </c>
      <c r="E270" s="8" t="s">
        <v>189</v>
      </c>
      <c r="F270" s="8" t="s">
        <v>81</v>
      </c>
      <c r="G270" s="8" t="s">
        <v>189</v>
      </c>
      <c r="H270" s="8" t="s">
        <v>81</v>
      </c>
      <c r="I270" s="8" t="s">
        <v>189</v>
      </c>
      <c r="J270" s="8" t="s">
        <v>81</v>
      </c>
      <c r="K270" s="8" t="s">
        <v>189</v>
      </c>
      <c r="L270" s="8" t="s">
        <v>183</v>
      </c>
      <c r="M270" s="8" t="s">
        <v>189</v>
      </c>
      <c r="N270" s="23" t="s">
        <v>5</v>
      </c>
    </row>
    <row r="271" spans="1:16" ht="45.75" thickBot="1" x14ac:dyDescent="0.3">
      <c r="A271" s="24" t="s">
        <v>137</v>
      </c>
      <c r="B271" s="10" t="s">
        <v>148</v>
      </c>
      <c r="C271" s="21">
        <v>1</v>
      </c>
      <c r="D271" s="10" t="s">
        <v>148</v>
      </c>
      <c r="E271" s="21">
        <v>0.71</v>
      </c>
      <c r="F271" s="10" t="s">
        <v>148</v>
      </c>
      <c r="G271" s="21">
        <v>0.86</v>
      </c>
      <c r="H271" s="10" t="s">
        <v>148</v>
      </c>
      <c r="I271" s="21">
        <v>1</v>
      </c>
      <c r="J271" s="10" t="s">
        <v>148</v>
      </c>
      <c r="K271" s="21">
        <v>1</v>
      </c>
      <c r="L271" s="10" t="s">
        <v>148</v>
      </c>
      <c r="M271" s="21">
        <f>SUM(C271,E271,G271,I271,K271)/5</f>
        <v>0.91400000000000003</v>
      </c>
      <c r="N271" s="61">
        <f>(M271/P271)</f>
        <v>2.0311111111111111</v>
      </c>
      <c r="P271" s="67">
        <v>0.45</v>
      </c>
    </row>
    <row r="272" spans="1:16" ht="30.75" thickBot="1" x14ac:dyDescent="0.3">
      <c r="A272" s="24" t="s">
        <v>138</v>
      </c>
      <c r="B272" s="10" t="s">
        <v>149</v>
      </c>
      <c r="C272" s="21">
        <v>1</v>
      </c>
      <c r="D272" s="10" t="s">
        <v>149</v>
      </c>
      <c r="E272" s="21">
        <v>0.94</v>
      </c>
      <c r="F272" s="10" t="s">
        <v>149</v>
      </c>
      <c r="G272" s="21">
        <v>1</v>
      </c>
      <c r="H272" s="10" t="s">
        <v>149</v>
      </c>
      <c r="I272" s="21">
        <v>1</v>
      </c>
      <c r="J272" s="10" t="s">
        <v>149</v>
      </c>
      <c r="K272" s="21">
        <v>0.88</v>
      </c>
      <c r="L272" s="10" t="s">
        <v>149</v>
      </c>
      <c r="M272" s="21">
        <f t="shared" ref="M272:M283" si="59">SUM(C272,E272,G272,I272,K272)/5</f>
        <v>0.96400000000000008</v>
      </c>
      <c r="N272" s="61">
        <f t="shared" ref="N272:N277" si="60">(M272/P272)</f>
        <v>1.6066666666666669</v>
      </c>
      <c r="P272" s="67">
        <v>0.6</v>
      </c>
    </row>
    <row r="273" spans="1:16" ht="30.75" thickBot="1" x14ac:dyDescent="0.3">
      <c r="A273" s="24" t="s">
        <v>139</v>
      </c>
      <c r="B273" s="10" t="s">
        <v>149</v>
      </c>
      <c r="C273" s="21">
        <v>1</v>
      </c>
      <c r="D273" s="10" t="s">
        <v>149</v>
      </c>
      <c r="E273" s="21">
        <v>0.76</v>
      </c>
      <c r="F273" s="10" t="s">
        <v>149</v>
      </c>
      <c r="G273" s="21">
        <v>1</v>
      </c>
      <c r="H273" s="10" t="s">
        <v>149</v>
      </c>
      <c r="I273" s="21">
        <v>1</v>
      </c>
      <c r="J273" s="10" t="s">
        <v>149</v>
      </c>
      <c r="K273" s="21">
        <v>0.88</v>
      </c>
      <c r="L273" s="10" t="s">
        <v>149</v>
      </c>
      <c r="M273" s="21">
        <f t="shared" si="59"/>
        <v>0.92799999999999994</v>
      </c>
      <c r="N273" s="61">
        <f t="shared" si="60"/>
        <v>1.5466666666666666</v>
      </c>
      <c r="P273" s="67">
        <v>0.6</v>
      </c>
    </row>
    <row r="274" spans="1:16" ht="30.75" thickBot="1" x14ac:dyDescent="0.3">
      <c r="A274" s="24" t="s">
        <v>140</v>
      </c>
      <c r="B274" s="10" t="s">
        <v>150</v>
      </c>
      <c r="C274" s="22">
        <v>0.22650000000000001</v>
      </c>
      <c r="D274" s="10" t="s">
        <v>150</v>
      </c>
      <c r="E274" s="21">
        <v>0.32</v>
      </c>
      <c r="F274" s="10" t="s">
        <v>150</v>
      </c>
      <c r="G274" s="21">
        <v>0.31</v>
      </c>
      <c r="H274" s="10" t="s">
        <v>150</v>
      </c>
      <c r="I274" s="21">
        <v>0.31</v>
      </c>
      <c r="J274" s="10" t="s">
        <v>150</v>
      </c>
      <c r="K274" s="21">
        <v>0.31</v>
      </c>
      <c r="L274" s="10" t="s">
        <v>150</v>
      </c>
      <c r="M274" s="21">
        <f t="shared" si="59"/>
        <v>0.29530000000000001</v>
      </c>
      <c r="N274" s="61">
        <f t="shared" si="60"/>
        <v>0.73824999999999996</v>
      </c>
      <c r="P274" s="67">
        <v>0.4</v>
      </c>
    </row>
    <row r="275" spans="1:16" ht="30.75" thickBot="1" x14ac:dyDescent="0.3">
      <c r="A275" s="24" t="s">
        <v>141</v>
      </c>
      <c r="B275" s="10" t="s">
        <v>151</v>
      </c>
      <c r="C275" s="21">
        <v>1</v>
      </c>
      <c r="D275" s="10" t="s">
        <v>151</v>
      </c>
      <c r="E275" s="21">
        <v>1</v>
      </c>
      <c r="F275" s="10" t="s">
        <v>151</v>
      </c>
      <c r="G275" s="21">
        <v>1</v>
      </c>
      <c r="H275" s="10" t="s">
        <v>151</v>
      </c>
      <c r="I275" s="21">
        <v>0.86</v>
      </c>
      <c r="J275" s="10" t="s">
        <v>151</v>
      </c>
      <c r="K275" s="21">
        <v>1</v>
      </c>
      <c r="L275" s="10" t="s">
        <v>151</v>
      </c>
      <c r="M275" s="21">
        <f t="shared" si="59"/>
        <v>0.97199999999999986</v>
      </c>
      <c r="N275" s="61">
        <f t="shared" si="60"/>
        <v>1.023157894736842</v>
      </c>
      <c r="P275" s="67">
        <v>0.95</v>
      </c>
    </row>
    <row r="276" spans="1:16" ht="30.75" thickBot="1" x14ac:dyDescent="0.3">
      <c r="A276" s="24" t="s">
        <v>142</v>
      </c>
      <c r="B276" s="10" t="s">
        <v>152</v>
      </c>
      <c r="C276" s="21">
        <v>0.59</v>
      </c>
      <c r="D276" s="10" t="s">
        <v>152</v>
      </c>
      <c r="E276" s="21">
        <v>0.57999999999999996</v>
      </c>
      <c r="F276" s="10" t="s">
        <v>152</v>
      </c>
      <c r="G276" s="21">
        <v>0.64</v>
      </c>
      <c r="H276" s="10" t="s">
        <v>152</v>
      </c>
      <c r="I276" s="21">
        <v>0.65</v>
      </c>
      <c r="J276" s="10" t="s">
        <v>152</v>
      </c>
      <c r="K276" s="21">
        <v>0.61</v>
      </c>
      <c r="L276" s="10" t="s">
        <v>152</v>
      </c>
      <c r="M276" s="21">
        <f t="shared" si="59"/>
        <v>0.61399999999999999</v>
      </c>
      <c r="N276" s="61">
        <f t="shared" si="60"/>
        <v>1.228</v>
      </c>
      <c r="P276" s="67">
        <v>0.5</v>
      </c>
    </row>
    <row r="277" spans="1:16" ht="45.75" thickBot="1" x14ac:dyDescent="0.3">
      <c r="A277" s="24" t="s">
        <v>143</v>
      </c>
      <c r="B277" s="10" t="s">
        <v>152</v>
      </c>
      <c r="C277" s="22">
        <v>0.74829999999999997</v>
      </c>
      <c r="D277" s="10" t="s">
        <v>152</v>
      </c>
      <c r="E277" s="21">
        <v>0.72</v>
      </c>
      <c r="F277" s="10" t="s">
        <v>152</v>
      </c>
      <c r="G277" s="21">
        <v>0.72</v>
      </c>
      <c r="H277" s="10" t="s">
        <v>152</v>
      </c>
      <c r="I277" s="21">
        <v>0.73</v>
      </c>
      <c r="J277" s="10" t="s">
        <v>152</v>
      </c>
      <c r="K277" s="21">
        <v>0.7</v>
      </c>
      <c r="L277" s="10" t="s">
        <v>152</v>
      </c>
      <c r="M277" s="21">
        <f t="shared" si="59"/>
        <v>0.72365999999999997</v>
      </c>
      <c r="N277" s="61">
        <f t="shared" si="60"/>
        <v>1.4473199999999999</v>
      </c>
      <c r="P277" s="67">
        <v>0.5</v>
      </c>
    </row>
    <row r="278" spans="1:16" ht="30.75" thickBot="1" x14ac:dyDescent="0.3">
      <c r="A278" s="24" t="s">
        <v>155</v>
      </c>
      <c r="B278" s="10" t="s">
        <v>153</v>
      </c>
      <c r="C278" s="22">
        <v>0.10829999999999999</v>
      </c>
      <c r="D278" s="10" t="s">
        <v>153</v>
      </c>
      <c r="E278" s="22">
        <v>0.106</v>
      </c>
      <c r="F278" s="10" t="s">
        <v>153</v>
      </c>
      <c r="G278" s="22">
        <v>0.12839999999999999</v>
      </c>
      <c r="H278" s="10" t="s">
        <v>153</v>
      </c>
      <c r="I278" s="22">
        <v>0.1201</v>
      </c>
      <c r="J278" s="10" t="s">
        <v>153</v>
      </c>
      <c r="K278" s="22">
        <v>0.12740000000000001</v>
      </c>
      <c r="L278" s="10" t="s">
        <v>153</v>
      </c>
      <c r="M278" s="21">
        <f t="shared" si="59"/>
        <v>0.11804000000000001</v>
      </c>
      <c r="N278" s="61">
        <f>(P278/M278)</f>
        <v>1.6943409013893596</v>
      </c>
      <c r="P278" s="67">
        <v>0.2</v>
      </c>
    </row>
    <row r="279" spans="1:16" ht="30.75" thickBot="1" x14ac:dyDescent="0.3">
      <c r="A279" s="24" t="s">
        <v>144</v>
      </c>
      <c r="B279" s="14">
        <v>5.6000000000000001E-2</v>
      </c>
      <c r="C279" s="21">
        <v>0.1</v>
      </c>
      <c r="D279" s="14">
        <v>5.6000000000000001E-2</v>
      </c>
      <c r="E279" s="22">
        <v>5.0999999999999997E-2</v>
      </c>
      <c r="F279" s="14">
        <v>5.6000000000000001E-2</v>
      </c>
      <c r="G279" s="18">
        <v>5.6000000000000001E-2</v>
      </c>
      <c r="H279" s="14">
        <v>5.6000000000000001E-2</v>
      </c>
      <c r="I279" s="18">
        <v>5.6000000000000001E-2</v>
      </c>
      <c r="J279" s="14">
        <v>5.6000000000000001E-2</v>
      </c>
      <c r="K279" s="18">
        <v>6.8000000000000005E-2</v>
      </c>
      <c r="L279" s="14">
        <v>5.6000000000000001E-2</v>
      </c>
      <c r="M279" s="21">
        <f t="shared" si="59"/>
        <v>6.6200000000000009E-2</v>
      </c>
      <c r="N279" s="61">
        <f t="shared" ref="N279" si="61">(M279/P279)</f>
        <v>1.5045454545454549</v>
      </c>
      <c r="P279" s="68">
        <v>4.3999999999999997E-2</v>
      </c>
    </row>
    <row r="280" spans="1:16" ht="30.75" thickBot="1" x14ac:dyDescent="0.3">
      <c r="A280" s="24" t="s">
        <v>145</v>
      </c>
      <c r="B280" s="10" t="s">
        <v>153</v>
      </c>
      <c r="C280" s="21">
        <v>0.06</v>
      </c>
      <c r="D280" s="10" t="s">
        <v>153</v>
      </c>
      <c r="E280" s="21">
        <v>0.11</v>
      </c>
      <c r="F280" s="10" t="s">
        <v>153</v>
      </c>
      <c r="G280" s="21">
        <v>0.06</v>
      </c>
      <c r="H280" s="10" t="s">
        <v>153</v>
      </c>
      <c r="I280" s="21" t="s">
        <v>186</v>
      </c>
      <c r="J280" s="10" t="s">
        <v>153</v>
      </c>
      <c r="K280" s="21" t="s">
        <v>186</v>
      </c>
      <c r="L280" s="10" t="s">
        <v>153</v>
      </c>
      <c r="M280" s="21">
        <f t="shared" si="59"/>
        <v>4.5999999999999999E-2</v>
      </c>
      <c r="N280" s="61">
        <f>(P280/M280)</f>
        <v>4.3478260869565224</v>
      </c>
      <c r="P280" s="67">
        <v>0.2</v>
      </c>
    </row>
    <row r="281" spans="1:16" ht="45.75" thickBot="1" x14ac:dyDescent="0.3">
      <c r="A281" s="24" t="s">
        <v>156</v>
      </c>
      <c r="B281" s="15">
        <v>0.8</v>
      </c>
      <c r="C281" s="21" t="s">
        <v>187</v>
      </c>
      <c r="D281" s="15">
        <v>0.8</v>
      </c>
      <c r="E281" s="21" t="s">
        <v>187</v>
      </c>
      <c r="F281" s="15">
        <v>0.8</v>
      </c>
      <c r="G281" s="21" t="s">
        <v>187</v>
      </c>
      <c r="H281" s="15">
        <v>0.8</v>
      </c>
      <c r="I281" s="21" t="s">
        <v>187</v>
      </c>
      <c r="J281" s="15">
        <v>0.8</v>
      </c>
      <c r="K281" s="21" t="s">
        <v>187</v>
      </c>
      <c r="L281" s="15">
        <v>0.8</v>
      </c>
      <c r="M281" s="21">
        <f t="shared" si="59"/>
        <v>0</v>
      </c>
      <c r="N281" s="61">
        <f t="shared" ref="N281:N283" si="62">(M281/P281)</f>
        <v>0</v>
      </c>
      <c r="P281" s="67">
        <v>1</v>
      </c>
    </row>
    <row r="282" spans="1:16" ht="45.75" thickBot="1" x14ac:dyDescent="0.3">
      <c r="A282" s="24" t="s">
        <v>146</v>
      </c>
      <c r="B282" s="10" t="s">
        <v>154</v>
      </c>
      <c r="C282" s="21" t="s">
        <v>187</v>
      </c>
      <c r="D282" s="10" t="s">
        <v>154</v>
      </c>
      <c r="E282" s="21" t="s">
        <v>187</v>
      </c>
      <c r="F282" s="10" t="s">
        <v>154</v>
      </c>
      <c r="G282" s="21" t="s">
        <v>187</v>
      </c>
      <c r="H282" s="10" t="s">
        <v>154</v>
      </c>
      <c r="I282" s="21" t="s">
        <v>187</v>
      </c>
      <c r="J282" s="10" t="s">
        <v>154</v>
      </c>
      <c r="K282" s="21" t="s">
        <v>187</v>
      </c>
      <c r="L282" s="10" t="s">
        <v>154</v>
      </c>
      <c r="M282" s="21">
        <f t="shared" si="59"/>
        <v>0</v>
      </c>
      <c r="N282" s="61">
        <f t="shared" si="62"/>
        <v>0</v>
      </c>
      <c r="P282" s="67">
        <v>0.8</v>
      </c>
    </row>
    <row r="283" spans="1:16" ht="30.75" thickBot="1" x14ac:dyDescent="0.3">
      <c r="A283" s="26" t="s">
        <v>147</v>
      </c>
      <c r="B283" s="39">
        <v>1</v>
      </c>
      <c r="C283" s="52">
        <v>1</v>
      </c>
      <c r="D283" s="39">
        <v>1</v>
      </c>
      <c r="E283" s="52">
        <v>1</v>
      </c>
      <c r="F283" s="39">
        <v>1</v>
      </c>
      <c r="G283" s="52">
        <v>1</v>
      </c>
      <c r="H283" s="39">
        <v>1</v>
      </c>
      <c r="I283" s="52">
        <v>1</v>
      </c>
      <c r="J283" s="39">
        <v>1</v>
      </c>
      <c r="K283" s="52">
        <v>1</v>
      </c>
      <c r="L283" s="39">
        <v>1</v>
      </c>
      <c r="M283" s="52">
        <f t="shared" si="59"/>
        <v>1</v>
      </c>
      <c r="N283" s="74">
        <f t="shared" si="62"/>
        <v>1</v>
      </c>
      <c r="P283" s="67">
        <v>1</v>
      </c>
    </row>
    <row r="284" spans="1:16" ht="15.75" thickBot="1" x14ac:dyDescent="0.3"/>
    <row r="285" spans="1:16" ht="15.75" thickBot="1" x14ac:dyDescent="0.3">
      <c r="A285" s="82" t="s">
        <v>125</v>
      </c>
      <c r="B285" s="86" t="s">
        <v>58</v>
      </c>
      <c r="C285" s="86"/>
      <c r="D285" s="79" t="s">
        <v>0</v>
      </c>
      <c r="E285" s="79"/>
      <c r="F285" s="79" t="s">
        <v>1</v>
      </c>
      <c r="G285" s="79"/>
      <c r="H285" s="79" t="s">
        <v>2</v>
      </c>
      <c r="I285" s="79"/>
      <c r="J285" s="79" t="s">
        <v>184</v>
      </c>
      <c r="K285" s="79"/>
      <c r="L285" s="79" t="s">
        <v>3</v>
      </c>
      <c r="M285" s="79"/>
      <c r="N285" s="84"/>
    </row>
    <row r="286" spans="1:16" ht="15.75" thickBot="1" x14ac:dyDescent="0.3">
      <c r="A286" s="83"/>
      <c r="B286" s="8" t="s">
        <v>81</v>
      </c>
      <c r="C286" s="8" t="s">
        <v>189</v>
      </c>
      <c r="D286" s="8" t="s">
        <v>81</v>
      </c>
      <c r="E286" s="8" t="s">
        <v>189</v>
      </c>
      <c r="F286" s="8" t="s">
        <v>81</v>
      </c>
      <c r="G286" s="8" t="s">
        <v>189</v>
      </c>
      <c r="H286" s="8" t="s">
        <v>81</v>
      </c>
      <c r="I286" s="8" t="s">
        <v>189</v>
      </c>
      <c r="J286" s="8" t="s">
        <v>81</v>
      </c>
      <c r="K286" s="8" t="s">
        <v>189</v>
      </c>
      <c r="L286" s="8" t="s">
        <v>183</v>
      </c>
      <c r="M286" s="8" t="s">
        <v>189</v>
      </c>
      <c r="N286" s="23" t="s">
        <v>5</v>
      </c>
    </row>
    <row r="287" spans="1:16" ht="45.75" thickBot="1" x14ac:dyDescent="0.3">
      <c r="A287" s="24" t="s">
        <v>137</v>
      </c>
      <c r="B287" s="10" t="s">
        <v>148</v>
      </c>
      <c r="C287" s="18">
        <v>0.88900000000000001</v>
      </c>
      <c r="D287" s="10" t="s">
        <v>148</v>
      </c>
      <c r="E287" s="21">
        <v>0.67</v>
      </c>
      <c r="F287" s="10" t="s">
        <v>148</v>
      </c>
      <c r="G287" s="21">
        <v>0.57999999999999996</v>
      </c>
      <c r="H287" s="10" t="s">
        <v>148</v>
      </c>
      <c r="I287" s="21">
        <v>0.89</v>
      </c>
      <c r="J287" s="10" t="s">
        <v>148</v>
      </c>
      <c r="K287" s="21">
        <v>1</v>
      </c>
      <c r="L287" s="10" t="s">
        <v>148</v>
      </c>
      <c r="M287" s="21">
        <f>SUM(C287,E287,G287,I287,K287)/5</f>
        <v>0.80579999999999996</v>
      </c>
      <c r="N287" s="61">
        <f>(M287/P287)</f>
        <v>1.7906666666666666</v>
      </c>
      <c r="P287" s="67">
        <v>0.45</v>
      </c>
    </row>
    <row r="288" spans="1:16" ht="30.75" thickBot="1" x14ac:dyDescent="0.3">
      <c r="A288" s="24" t="s">
        <v>138</v>
      </c>
      <c r="B288" s="10" t="s">
        <v>149</v>
      </c>
      <c r="C288" s="21">
        <v>1</v>
      </c>
      <c r="D288" s="10" t="s">
        <v>149</v>
      </c>
      <c r="E288" s="21">
        <v>1</v>
      </c>
      <c r="F288" s="10" t="s">
        <v>149</v>
      </c>
      <c r="G288" s="21">
        <v>0.92</v>
      </c>
      <c r="H288" s="10" t="s">
        <v>149</v>
      </c>
      <c r="I288" s="21">
        <v>1</v>
      </c>
      <c r="J288" s="10" t="s">
        <v>149</v>
      </c>
      <c r="K288" s="21">
        <v>1</v>
      </c>
      <c r="L288" s="10" t="s">
        <v>149</v>
      </c>
      <c r="M288" s="21">
        <f t="shared" ref="M288:M299" si="63">SUM(C288,E288,G288,I288,K288)/5</f>
        <v>0.98399999999999999</v>
      </c>
      <c r="N288" s="61">
        <f t="shared" ref="N288:N293" si="64">(M288/P288)</f>
        <v>1.6400000000000001</v>
      </c>
      <c r="P288" s="67">
        <v>0.6</v>
      </c>
    </row>
    <row r="289" spans="1:16" ht="30.75" thickBot="1" x14ac:dyDescent="0.3">
      <c r="A289" s="24" t="s">
        <v>139</v>
      </c>
      <c r="B289" s="10" t="s">
        <v>149</v>
      </c>
      <c r="C289" s="21">
        <v>1</v>
      </c>
      <c r="D289" s="10" t="s">
        <v>149</v>
      </c>
      <c r="E289" s="21">
        <v>1</v>
      </c>
      <c r="F289" s="10" t="s">
        <v>149</v>
      </c>
      <c r="G289" s="21">
        <v>0.67</v>
      </c>
      <c r="H289" s="10" t="s">
        <v>149</v>
      </c>
      <c r="I289" s="21">
        <v>1</v>
      </c>
      <c r="J289" s="10" t="s">
        <v>149</v>
      </c>
      <c r="K289" s="21">
        <v>1</v>
      </c>
      <c r="L289" s="10" t="s">
        <v>149</v>
      </c>
      <c r="M289" s="21">
        <f t="shared" si="63"/>
        <v>0.93399999999999994</v>
      </c>
      <c r="N289" s="61">
        <f t="shared" si="64"/>
        <v>1.5566666666666666</v>
      </c>
      <c r="P289" s="67">
        <v>0.6</v>
      </c>
    </row>
    <row r="290" spans="1:16" ht="30.75" thickBot="1" x14ac:dyDescent="0.3">
      <c r="A290" s="24" t="s">
        <v>140</v>
      </c>
      <c r="B290" s="10" t="s">
        <v>150</v>
      </c>
      <c r="C290" s="22">
        <v>0.29520000000000002</v>
      </c>
      <c r="D290" s="10" t="s">
        <v>150</v>
      </c>
      <c r="E290" s="21">
        <v>0.35</v>
      </c>
      <c r="F290" s="10" t="s">
        <v>150</v>
      </c>
      <c r="G290" s="21">
        <v>0.35</v>
      </c>
      <c r="H290" s="10" t="s">
        <v>150</v>
      </c>
      <c r="I290" s="21">
        <v>0.35</v>
      </c>
      <c r="J290" s="10" t="s">
        <v>150</v>
      </c>
      <c r="K290" s="21">
        <v>0.31</v>
      </c>
      <c r="L290" s="10" t="s">
        <v>150</v>
      </c>
      <c r="M290" s="21">
        <f t="shared" si="63"/>
        <v>0.33104</v>
      </c>
      <c r="N290" s="61">
        <f t="shared" si="64"/>
        <v>0.8276</v>
      </c>
      <c r="P290" s="67">
        <v>0.4</v>
      </c>
    </row>
    <row r="291" spans="1:16" ht="30.75" thickBot="1" x14ac:dyDescent="0.3">
      <c r="A291" s="24" t="s">
        <v>141</v>
      </c>
      <c r="B291" s="10" t="s">
        <v>151</v>
      </c>
      <c r="C291" s="21">
        <v>1</v>
      </c>
      <c r="D291" s="10" t="s">
        <v>151</v>
      </c>
      <c r="E291" s="21">
        <v>1</v>
      </c>
      <c r="F291" s="10" t="s">
        <v>151</v>
      </c>
      <c r="G291" s="21">
        <v>0.95</v>
      </c>
      <c r="H291" s="10" t="s">
        <v>151</v>
      </c>
      <c r="I291" s="21">
        <v>1</v>
      </c>
      <c r="J291" s="10" t="s">
        <v>151</v>
      </c>
      <c r="K291" s="21">
        <v>0.91</v>
      </c>
      <c r="L291" s="10" t="s">
        <v>151</v>
      </c>
      <c r="M291" s="21">
        <f t="shared" si="63"/>
        <v>0.97200000000000009</v>
      </c>
      <c r="N291" s="61">
        <f t="shared" si="64"/>
        <v>1.0231578947368423</v>
      </c>
      <c r="P291" s="67">
        <v>0.95</v>
      </c>
    </row>
    <row r="292" spans="1:16" ht="30.75" thickBot="1" x14ac:dyDescent="0.3">
      <c r="A292" s="24" t="s">
        <v>142</v>
      </c>
      <c r="B292" s="10" t="s">
        <v>152</v>
      </c>
      <c r="C292" s="21">
        <v>0.37</v>
      </c>
      <c r="D292" s="10" t="s">
        <v>152</v>
      </c>
      <c r="E292" s="21">
        <v>0.36</v>
      </c>
      <c r="F292" s="10" t="s">
        <v>152</v>
      </c>
      <c r="G292" s="21">
        <v>0.38</v>
      </c>
      <c r="H292" s="10" t="s">
        <v>152</v>
      </c>
      <c r="I292" s="21">
        <v>0.39</v>
      </c>
      <c r="J292" s="10" t="s">
        <v>152</v>
      </c>
      <c r="K292" s="21">
        <v>0.38</v>
      </c>
      <c r="L292" s="10" t="s">
        <v>152</v>
      </c>
      <c r="M292" s="21">
        <f t="shared" si="63"/>
        <v>0.376</v>
      </c>
      <c r="N292" s="61">
        <f t="shared" si="64"/>
        <v>0.752</v>
      </c>
      <c r="P292" s="67">
        <v>0.5</v>
      </c>
    </row>
    <row r="293" spans="1:16" ht="45.75" thickBot="1" x14ac:dyDescent="0.3">
      <c r="A293" s="24" t="s">
        <v>143</v>
      </c>
      <c r="B293" s="10" t="s">
        <v>152</v>
      </c>
      <c r="C293" s="22">
        <v>0.35249999999999998</v>
      </c>
      <c r="D293" s="10" t="s">
        <v>152</v>
      </c>
      <c r="E293" s="21">
        <v>0.34</v>
      </c>
      <c r="F293" s="10" t="s">
        <v>152</v>
      </c>
      <c r="G293" s="21">
        <v>0.33</v>
      </c>
      <c r="H293" s="10" t="s">
        <v>152</v>
      </c>
      <c r="I293" s="21">
        <v>0.34</v>
      </c>
      <c r="J293" s="10" t="s">
        <v>152</v>
      </c>
      <c r="K293" s="21">
        <v>0.35</v>
      </c>
      <c r="L293" s="10" t="s">
        <v>152</v>
      </c>
      <c r="M293" s="21">
        <f t="shared" si="63"/>
        <v>0.34249999999999997</v>
      </c>
      <c r="N293" s="61">
        <f t="shared" si="64"/>
        <v>0.68499999999999994</v>
      </c>
      <c r="P293" s="67">
        <v>0.5</v>
      </c>
    </row>
    <row r="294" spans="1:16" ht="30.75" thickBot="1" x14ac:dyDescent="0.3">
      <c r="A294" s="24" t="s">
        <v>155</v>
      </c>
      <c r="B294" s="10" t="s">
        <v>153</v>
      </c>
      <c r="C294" s="22">
        <v>0.14560000000000001</v>
      </c>
      <c r="D294" s="10" t="s">
        <v>153</v>
      </c>
      <c r="E294" s="22">
        <v>0.16889999999999999</v>
      </c>
      <c r="F294" s="10" t="s">
        <v>153</v>
      </c>
      <c r="G294" s="22">
        <v>0.13420000000000001</v>
      </c>
      <c r="H294" s="10" t="s">
        <v>153</v>
      </c>
      <c r="I294" s="22">
        <v>0.1241</v>
      </c>
      <c r="J294" s="10" t="s">
        <v>153</v>
      </c>
      <c r="K294" s="22">
        <v>0.14330000000000001</v>
      </c>
      <c r="L294" s="10" t="s">
        <v>153</v>
      </c>
      <c r="M294" s="21">
        <f t="shared" si="63"/>
        <v>0.14321999999999999</v>
      </c>
      <c r="N294" s="61">
        <f>(P294/M294)</f>
        <v>1.3964530093562353</v>
      </c>
      <c r="P294" s="67">
        <v>0.2</v>
      </c>
    </row>
    <row r="295" spans="1:16" ht="30.75" thickBot="1" x14ac:dyDescent="0.3">
      <c r="A295" s="24" t="s">
        <v>144</v>
      </c>
      <c r="B295" s="14">
        <v>0.03</v>
      </c>
      <c r="C295" s="18">
        <v>6.0999999999999999E-2</v>
      </c>
      <c r="D295" s="14">
        <v>0.03</v>
      </c>
      <c r="E295" s="22">
        <v>5.3999999999999999E-2</v>
      </c>
      <c r="F295" s="14">
        <v>0.03</v>
      </c>
      <c r="G295" s="21">
        <v>0.03</v>
      </c>
      <c r="H295" s="14">
        <v>0.03</v>
      </c>
      <c r="I295" s="21">
        <v>0.03</v>
      </c>
      <c r="J295" s="14">
        <v>0.03</v>
      </c>
      <c r="K295" s="21">
        <v>4.5999999999999999E-2</v>
      </c>
      <c r="L295" s="14">
        <v>0.03</v>
      </c>
      <c r="M295" s="21">
        <f t="shared" si="63"/>
        <v>4.4199999999999996E-2</v>
      </c>
      <c r="N295" s="61">
        <f t="shared" ref="N295" si="65">(M295/P295)</f>
        <v>1.0045454545454544</v>
      </c>
      <c r="P295" s="68">
        <v>4.3999999999999997E-2</v>
      </c>
    </row>
    <row r="296" spans="1:16" ht="30.75" thickBot="1" x14ac:dyDescent="0.3">
      <c r="A296" s="24" t="s">
        <v>145</v>
      </c>
      <c r="B296" s="10" t="s">
        <v>153</v>
      </c>
      <c r="C296" s="21">
        <v>0.1</v>
      </c>
      <c r="D296" s="10" t="s">
        <v>153</v>
      </c>
      <c r="E296" s="21">
        <v>0.11</v>
      </c>
      <c r="F296" s="10" t="s">
        <v>153</v>
      </c>
      <c r="G296" s="21">
        <v>0.15</v>
      </c>
      <c r="H296" s="10" t="s">
        <v>153</v>
      </c>
      <c r="I296" s="21" t="s">
        <v>186</v>
      </c>
      <c r="J296" s="10" t="s">
        <v>153</v>
      </c>
      <c r="K296" s="21" t="s">
        <v>186</v>
      </c>
      <c r="L296" s="10" t="s">
        <v>153</v>
      </c>
      <c r="M296" s="21">
        <f t="shared" si="63"/>
        <v>7.1999999999999995E-2</v>
      </c>
      <c r="N296" s="61">
        <f>(P296/M296)</f>
        <v>2.7777777777777781</v>
      </c>
      <c r="P296" s="67">
        <v>0.2</v>
      </c>
    </row>
    <row r="297" spans="1:16" ht="45.75" thickBot="1" x14ac:dyDescent="0.3">
      <c r="A297" s="24" t="s">
        <v>156</v>
      </c>
      <c r="B297" s="15">
        <v>0.8</v>
      </c>
      <c r="C297" s="21" t="s">
        <v>187</v>
      </c>
      <c r="D297" s="15">
        <v>0.8</v>
      </c>
      <c r="E297" s="21" t="s">
        <v>187</v>
      </c>
      <c r="F297" s="15">
        <v>0.8</v>
      </c>
      <c r="G297" s="21" t="s">
        <v>187</v>
      </c>
      <c r="H297" s="15">
        <v>0.8</v>
      </c>
      <c r="I297" s="21" t="s">
        <v>187</v>
      </c>
      <c r="J297" s="15">
        <v>0.8</v>
      </c>
      <c r="K297" s="21" t="s">
        <v>187</v>
      </c>
      <c r="L297" s="15">
        <v>0.8</v>
      </c>
      <c r="M297" s="21">
        <f t="shared" si="63"/>
        <v>0</v>
      </c>
      <c r="N297" s="61">
        <f t="shared" ref="N297:N299" si="66">(M297/P297)</f>
        <v>0</v>
      </c>
      <c r="P297" s="67">
        <v>1</v>
      </c>
    </row>
    <row r="298" spans="1:16" ht="45.75" thickBot="1" x14ac:dyDescent="0.3">
      <c r="A298" s="24" t="s">
        <v>146</v>
      </c>
      <c r="B298" s="10" t="s">
        <v>154</v>
      </c>
      <c r="C298" s="21" t="s">
        <v>187</v>
      </c>
      <c r="D298" s="10" t="s">
        <v>154</v>
      </c>
      <c r="E298" s="21" t="s">
        <v>187</v>
      </c>
      <c r="F298" s="10" t="s">
        <v>154</v>
      </c>
      <c r="G298" s="21" t="s">
        <v>187</v>
      </c>
      <c r="H298" s="10" t="s">
        <v>154</v>
      </c>
      <c r="I298" s="21" t="s">
        <v>187</v>
      </c>
      <c r="J298" s="10" t="s">
        <v>154</v>
      </c>
      <c r="K298" s="21" t="s">
        <v>187</v>
      </c>
      <c r="L298" s="10" t="s">
        <v>154</v>
      </c>
      <c r="M298" s="21">
        <f t="shared" si="63"/>
        <v>0</v>
      </c>
      <c r="N298" s="61">
        <f t="shared" si="66"/>
        <v>0</v>
      </c>
      <c r="P298" s="67">
        <v>0.8</v>
      </c>
    </row>
    <row r="299" spans="1:16" ht="30.75" thickBot="1" x14ac:dyDescent="0.3">
      <c r="A299" s="26" t="s">
        <v>147</v>
      </c>
      <c r="B299" s="39">
        <v>1</v>
      </c>
      <c r="C299" s="52">
        <v>1</v>
      </c>
      <c r="D299" s="39">
        <v>1</v>
      </c>
      <c r="E299" s="52">
        <v>1</v>
      </c>
      <c r="F299" s="39">
        <v>1</v>
      </c>
      <c r="G299" s="52">
        <v>1</v>
      </c>
      <c r="H299" s="39">
        <v>1</v>
      </c>
      <c r="I299" s="52">
        <v>1</v>
      </c>
      <c r="J299" s="39">
        <v>1</v>
      </c>
      <c r="K299" s="52">
        <v>1</v>
      </c>
      <c r="L299" s="39">
        <v>1</v>
      </c>
      <c r="M299" s="52">
        <f t="shared" si="63"/>
        <v>1</v>
      </c>
      <c r="N299" s="74">
        <f t="shared" si="66"/>
        <v>1</v>
      </c>
      <c r="P299" s="67">
        <v>1</v>
      </c>
    </row>
    <row r="300" spans="1:16" ht="75" customHeight="1" thickBot="1" x14ac:dyDescent="0.3">
      <c r="A300" s="34" t="s">
        <v>70</v>
      </c>
      <c r="B300" s="98" t="s">
        <v>188</v>
      </c>
      <c r="C300" s="98"/>
      <c r="D300" s="98"/>
      <c r="E300" s="98"/>
      <c r="F300" s="98"/>
      <c r="G300" s="98"/>
      <c r="H300" s="98"/>
      <c r="I300" s="98"/>
      <c r="J300" s="98"/>
      <c r="K300" s="98"/>
      <c r="L300" s="98"/>
      <c r="M300" s="98"/>
      <c r="N300" s="99"/>
    </row>
    <row r="302" spans="1:16" x14ac:dyDescent="0.25">
      <c r="A302" s="88" t="s">
        <v>6</v>
      </c>
      <c r="B302" s="88"/>
      <c r="C302" s="88"/>
      <c r="D302" s="88"/>
      <c r="E302" s="88"/>
      <c r="F302" s="88"/>
      <c r="G302" s="88"/>
      <c r="H302" s="88"/>
      <c r="I302" s="88"/>
      <c r="J302" s="70"/>
      <c r="K302" s="70"/>
    </row>
    <row r="303" spans="1:16" x14ac:dyDescent="0.25">
      <c r="A303" s="5" t="s">
        <v>185</v>
      </c>
      <c r="B303" s="1"/>
      <c r="C303" s="1"/>
      <c r="D303" s="1"/>
      <c r="E303" s="1"/>
      <c r="F303" s="1"/>
      <c r="G303" s="1"/>
      <c r="H303" s="1"/>
      <c r="I303" s="1"/>
      <c r="J303" s="1"/>
      <c r="K303" s="1"/>
    </row>
  </sheetData>
  <mergeCells count="227">
    <mergeCell ref="F237:G237"/>
    <mergeCell ref="B300:N300"/>
    <mergeCell ref="L285:N285"/>
    <mergeCell ref="A285:A286"/>
    <mergeCell ref="B285:C285"/>
    <mergeCell ref="D285:E285"/>
    <mergeCell ref="F285:G285"/>
    <mergeCell ref="H285:I285"/>
    <mergeCell ref="L253:N253"/>
    <mergeCell ref="A269:A270"/>
    <mergeCell ref="B269:C269"/>
    <mergeCell ref="D269:E269"/>
    <mergeCell ref="F269:G269"/>
    <mergeCell ref="H269:I269"/>
    <mergeCell ref="L269:N269"/>
    <mergeCell ref="A253:A254"/>
    <mergeCell ref="B253:C253"/>
    <mergeCell ref="D253:E253"/>
    <mergeCell ref="F253:G253"/>
    <mergeCell ref="H253:I253"/>
    <mergeCell ref="H237:I237"/>
    <mergeCell ref="L237:N237"/>
    <mergeCell ref="B221:C221"/>
    <mergeCell ref="D221:E221"/>
    <mergeCell ref="F221:G221"/>
    <mergeCell ref="H221:I221"/>
    <mergeCell ref="L221:N221"/>
    <mergeCell ref="L199:N199"/>
    <mergeCell ref="A210:A211"/>
    <mergeCell ref="B210:C210"/>
    <mergeCell ref="D210:E210"/>
    <mergeCell ref="F210:G210"/>
    <mergeCell ref="H210:I210"/>
    <mergeCell ref="L210:N210"/>
    <mergeCell ref="A199:A200"/>
    <mergeCell ref="B199:C199"/>
    <mergeCell ref="D199:E199"/>
    <mergeCell ref="F199:G199"/>
    <mergeCell ref="H199:I199"/>
    <mergeCell ref="J221:K221"/>
    <mergeCell ref="J237:K237"/>
    <mergeCell ref="A237:A238"/>
    <mergeCell ref="B237:C237"/>
    <mergeCell ref="D237:E237"/>
    <mergeCell ref="A188:A189"/>
    <mergeCell ref="B188:C188"/>
    <mergeCell ref="D188:E188"/>
    <mergeCell ref="F188:G188"/>
    <mergeCell ref="H188:I188"/>
    <mergeCell ref="L188:N188"/>
    <mergeCell ref="A177:A178"/>
    <mergeCell ref="B177:C177"/>
    <mergeCell ref="D177:E177"/>
    <mergeCell ref="F177:G177"/>
    <mergeCell ref="H177:I177"/>
    <mergeCell ref="B186:N186"/>
    <mergeCell ref="A157:N157"/>
    <mergeCell ref="A158:A159"/>
    <mergeCell ref="B158:C158"/>
    <mergeCell ref="D158:E158"/>
    <mergeCell ref="F158:G158"/>
    <mergeCell ref="H158:I158"/>
    <mergeCell ref="L158:N158"/>
    <mergeCell ref="L177:N177"/>
    <mergeCell ref="B175:N175"/>
    <mergeCell ref="L124:N124"/>
    <mergeCell ref="A124:A125"/>
    <mergeCell ref="B124:C124"/>
    <mergeCell ref="D124:E124"/>
    <mergeCell ref="F124:G124"/>
    <mergeCell ref="H124:I124"/>
    <mergeCell ref="A149:A150"/>
    <mergeCell ref="B149:C149"/>
    <mergeCell ref="D149:E149"/>
    <mergeCell ref="F149:G149"/>
    <mergeCell ref="H149:I149"/>
    <mergeCell ref="L149:N149"/>
    <mergeCell ref="C138:C140"/>
    <mergeCell ref="H138:H140"/>
    <mergeCell ref="I138:I140"/>
    <mergeCell ref="G138:G140"/>
    <mergeCell ref="E138:E140"/>
    <mergeCell ref="D138:D140"/>
    <mergeCell ref="L138:L140"/>
    <mergeCell ref="M138:M140"/>
    <mergeCell ref="F138:F140"/>
    <mergeCell ref="N138:N140"/>
    <mergeCell ref="J124:K124"/>
    <mergeCell ref="J132:K132"/>
    <mergeCell ref="L94:N94"/>
    <mergeCell ref="A104:A105"/>
    <mergeCell ref="B104:C104"/>
    <mergeCell ref="D104:E104"/>
    <mergeCell ref="F104:G104"/>
    <mergeCell ref="H104:I104"/>
    <mergeCell ref="L104:N104"/>
    <mergeCell ref="B94:C94"/>
    <mergeCell ref="D94:E94"/>
    <mergeCell ref="F94:G94"/>
    <mergeCell ref="H94:I94"/>
    <mergeCell ref="L115:N115"/>
    <mergeCell ref="A120:A121"/>
    <mergeCell ref="B120:C120"/>
    <mergeCell ref="D120:E120"/>
    <mergeCell ref="F120:G120"/>
    <mergeCell ref="H120:I120"/>
    <mergeCell ref="L120:N120"/>
    <mergeCell ref="A115:A116"/>
    <mergeCell ref="B115:C115"/>
    <mergeCell ref="D115:E115"/>
    <mergeCell ref="F115:G115"/>
    <mergeCell ref="H115:I115"/>
    <mergeCell ref="A2:N3"/>
    <mergeCell ref="B136:C136"/>
    <mergeCell ref="D136:E136"/>
    <mergeCell ref="F136:G136"/>
    <mergeCell ref="H136:I136"/>
    <mergeCell ref="B23:B24"/>
    <mergeCell ref="B35:N35"/>
    <mergeCell ref="B68:N68"/>
    <mergeCell ref="A41:N41"/>
    <mergeCell ref="B5:C5"/>
    <mergeCell ref="D5:E5"/>
    <mergeCell ref="F5:G5"/>
    <mergeCell ref="H5:I5"/>
    <mergeCell ref="B42:C42"/>
    <mergeCell ref="D42:E42"/>
    <mergeCell ref="F42:G42"/>
    <mergeCell ref="L23:L24"/>
    <mergeCell ref="A85:A86"/>
    <mergeCell ref="B85:C85"/>
    <mergeCell ref="D85:E85"/>
    <mergeCell ref="F85:G85"/>
    <mergeCell ref="H85:I85"/>
    <mergeCell ref="L85:N85"/>
    <mergeCell ref="H42:I42"/>
    <mergeCell ref="B75:C75"/>
    <mergeCell ref="H70:I70"/>
    <mergeCell ref="B132:C132"/>
    <mergeCell ref="A42:A43"/>
    <mergeCell ref="D132:E132"/>
    <mergeCell ref="F132:G132"/>
    <mergeCell ref="H132:I132"/>
    <mergeCell ref="B70:C70"/>
    <mergeCell ref="D70:E70"/>
    <mergeCell ref="F70:G70"/>
    <mergeCell ref="D75:E75"/>
    <mergeCell ref="F75:G75"/>
    <mergeCell ref="H75:I75"/>
    <mergeCell ref="H90:I90"/>
    <mergeCell ref="F90:G90"/>
    <mergeCell ref="A79:A80"/>
    <mergeCell ref="B79:C79"/>
    <mergeCell ref="D79:E79"/>
    <mergeCell ref="F79:G79"/>
    <mergeCell ref="H79:I79"/>
    <mergeCell ref="L79:N79"/>
    <mergeCell ref="B90:C90"/>
    <mergeCell ref="D90:E90"/>
    <mergeCell ref="L90:N90"/>
    <mergeCell ref="F23:F24"/>
    <mergeCell ref="D23:D24"/>
    <mergeCell ref="N23:N24"/>
    <mergeCell ref="A302:I302"/>
    <mergeCell ref="B138:B140"/>
    <mergeCell ref="K138:K140"/>
    <mergeCell ref="J138:J140"/>
    <mergeCell ref="E44:E45"/>
    <mergeCell ref="G44:G45"/>
    <mergeCell ref="K44:K45"/>
    <mergeCell ref="M44:M45"/>
    <mergeCell ref="J70:K70"/>
    <mergeCell ref="J75:K75"/>
    <mergeCell ref="J79:K79"/>
    <mergeCell ref="J85:K85"/>
    <mergeCell ref="J90:K90"/>
    <mergeCell ref="J94:K94"/>
    <mergeCell ref="J104:K104"/>
    <mergeCell ref="J115:K115"/>
    <mergeCell ref="J120:K120"/>
    <mergeCell ref="A5:A6"/>
    <mergeCell ref="L136:N136"/>
    <mergeCell ref="L132:N132"/>
    <mergeCell ref="A136:A137"/>
    <mergeCell ref="A132:A133"/>
    <mergeCell ref="L5:N5"/>
    <mergeCell ref="A36:C36"/>
    <mergeCell ref="L70:N70"/>
    <mergeCell ref="L42:N42"/>
    <mergeCell ref="A70:A71"/>
    <mergeCell ref="A37:A38"/>
    <mergeCell ref="B37:C37"/>
    <mergeCell ref="D37:E37"/>
    <mergeCell ref="F37:G37"/>
    <mergeCell ref="H37:I37"/>
    <mergeCell ref="L37:N37"/>
    <mergeCell ref="A75:A76"/>
    <mergeCell ref="H23:H24"/>
    <mergeCell ref="L75:N75"/>
    <mergeCell ref="J5:K5"/>
    <mergeCell ref="J37:K37"/>
    <mergeCell ref="J42:K42"/>
    <mergeCell ref="I44:I45"/>
    <mergeCell ref="C44:C45"/>
    <mergeCell ref="J253:K253"/>
    <mergeCell ref="J269:K269"/>
    <mergeCell ref="J285:K285"/>
    <mergeCell ref="J23:J24"/>
    <mergeCell ref="J136:K136"/>
    <mergeCell ref="J142:K142"/>
    <mergeCell ref="J149:K149"/>
    <mergeCell ref="J158:K158"/>
    <mergeCell ref="J166:K166"/>
    <mergeCell ref="J177:K177"/>
    <mergeCell ref="J188:K188"/>
    <mergeCell ref="J199:K199"/>
    <mergeCell ref="J210:K210"/>
    <mergeCell ref="B142:C142"/>
    <mergeCell ref="D142:E142"/>
    <mergeCell ref="F142:G142"/>
    <mergeCell ref="H142:I142"/>
    <mergeCell ref="L142:N142"/>
    <mergeCell ref="B166:C166"/>
    <mergeCell ref="D166:E166"/>
    <mergeCell ref="F166:G166"/>
    <mergeCell ref="H166:I166"/>
    <mergeCell ref="L166:N166"/>
  </mergeCells>
  <phoneticPr fontId="19" type="noConversion"/>
  <printOptions horizontalCentered="1"/>
  <pageMargins left="0.25" right="0.25" top="0.17" bottom="0.17" header="0.17" footer="0.17"/>
  <pageSetup paperSize="9" scale="48" fitToHeight="0" orientation="portrait" r:id="rId1"/>
  <headerFooter>
    <oddFooter>&amp;RPágina &amp;P/&amp;N</oddFooter>
  </headerFooter>
  <rowBreaks count="4" manualBreakCount="4">
    <brk id="68" max="11" man="1"/>
    <brk id="155" max="11" man="1"/>
    <brk id="236" max="11" man="1"/>
    <brk id="284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Atividades e Resultados</vt:lpstr>
      <vt:lpstr>'Atividades e Resultados'!Area_de_impressao</vt:lpstr>
      <vt:lpstr>'Atividades e Resultados'!Titulos_de_impressao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Solange Moreira Lima</dc:creator>
  <cp:keywords/>
  <dc:description/>
  <cp:lastModifiedBy>Ana Paula de Oliveira Alves</cp:lastModifiedBy>
  <cp:revision/>
  <cp:lastPrinted>2026-04-28T21:16:44Z</cp:lastPrinted>
  <dcterms:created xsi:type="dcterms:W3CDTF">2020-12-14T19:05:34Z</dcterms:created>
  <dcterms:modified xsi:type="dcterms:W3CDTF">2026-06-19T11:48:00Z</dcterms:modified>
  <cp:category/>
  <cp:contentStatus/>
</cp:coreProperties>
</file>