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5-HMJCF\Site\Conteudo Acesso à Informação\1. Atividades e Resultados - Planilha de Produção\2026\"/>
    </mc:Choice>
  </mc:AlternateContent>
  <xr:revisionPtr revIDLastSave="0" documentId="13_ncr:1_{EA460A90-15CC-4707-A046-068D38C2F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Resultados'!$A$1:$R$299</definedName>
    <definedName name="_xlnm.Print_Titles" localSheetId="0">'Atividades e Resultados'!$1:$3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2" l="1"/>
  <c r="P7" i="2"/>
  <c r="Q7" i="2"/>
  <c r="P144" i="2"/>
  <c r="P145" i="2"/>
  <c r="P146" i="2"/>
  <c r="P153" i="2"/>
  <c r="P152" i="2"/>
  <c r="P151" i="2"/>
  <c r="Q209" i="2"/>
  <c r="P209" i="2"/>
  <c r="P201" i="2"/>
  <c r="P199" i="2"/>
  <c r="P97" i="2"/>
  <c r="P82" i="2"/>
  <c r="P83" i="2"/>
  <c r="P72" i="2"/>
  <c r="Q72" i="2"/>
  <c r="R73" i="2"/>
  <c r="R72" i="2"/>
  <c r="R51" i="2"/>
  <c r="R46" i="2"/>
  <c r="R44" i="2"/>
  <c r="R40" i="2"/>
  <c r="R39" i="2"/>
  <c r="R180" i="2"/>
  <c r="P191" i="2"/>
  <c r="P181" i="2"/>
  <c r="P179" i="2"/>
  <c r="P171" i="2"/>
  <c r="P169" i="2"/>
  <c r="P161" i="2"/>
  <c r="Q160" i="2"/>
  <c r="R130" i="2"/>
  <c r="R129" i="2"/>
  <c r="R128" i="2"/>
  <c r="R127" i="2"/>
  <c r="R126" i="2"/>
  <c r="Q127" i="2"/>
  <c r="Q130" i="2"/>
  <c r="Q129" i="2"/>
  <c r="Q128" i="2"/>
  <c r="Q126" i="2"/>
  <c r="P126" i="2"/>
  <c r="R134" i="2"/>
  <c r="Q134" i="2"/>
  <c r="P134" i="2"/>
  <c r="Q138" i="2"/>
  <c r="R138" i="2" s="1"/>
  <c r="P138" i="2"/>
  <c r="Q144" i="2"/>
  <c r="Q145" i="2"/>
  <c r="R145" i="2"/>
  <c r="Q146" i="2"/>
  <c r="Q147" i="2"/>
  <c r="P147" i="2"/>
  <c r="P155" i="2"/>
  <c r="R151" i="2"/>
  <c r="Q151" i="2"/>
  <c r="P210" i="2"/>
  <c r="Q210" i="2"/>
  <c r="R200" i="2"/>
  <c r="P198" i="2"/>
  <c r="Q198" i="2"/>
  <c r="Q219" i="2"/>
  <c r="Q227" i="2"/>
  <c r="Q246" i="2"/>
  <c r="Q259" i="2"/>
  <c r="Q273" i="2"/>
  <c r="Q291" i="2"/>
  <c r="R291" i="2" s="1"/>
  <c r="Q286" i="2"/>
  <c r="Q283" i="2"/>
  <c r="R283" i="2" s="1"/>
  <c r="R293" i="2"/>
  <c r="R144" i="2" l="1"/>
  <c r="Q294" i="2"/>
  <c r="Q278" i="2"/>
  <c r="Q199" i="2" l="1"/>
  <c r="Q211" i="2"/>
  <c r="Q230" i="2"/>
  <c r="Q229" i="2"/>
  <c r="Q228" i="2"/>
  <c r="Q226" i="2"/>
  <c r="Q225" i="2"/>
  <c r="Q224" i="2"/>
  <c r="Q223" i="2"/>
  <c r="Q222" i="2"/>
  <c r="Q221" i="2"/>
  <c r="Q220" i="2"/>
  <c r="Q218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62" i="2"/>
  <c r="Q261" i="2"/>
  <c r="Q260" i="2"/>
  <c r="Q258" i="2"/>
  <c r="Q257" i="2"/>
  <c r="Q256" i="2"/>
  <c r="Q255" i="2"/>
  <c r="Q254" i="2"/>
  <c r="Q253" i="2"/>
  <c r="Q252" i="2"/>
  <c r="Q251" i="2"/>
  <c r="Q250" i="2"/>
  <c r="Q277" i="2"/>
  <c r="Q276" i="2"/>
  <c r="Q275" i="2"/>
  <c r="Q274" i="2"/>
  <c r="Q272" i="2"/>
  <c r="R272" i="2" s="1"/>
  <c r="Q271" i="2"/>
  <c r="Q270" i="2"/>
  <c r="Q269" i="2"/>
  <c r="Q268" i="2"/>
  <c r="Q267" i="2"/>
  <c r="R267" i="2" s="1"/>
  <c r="Q266" i="2"/>
  <c r="R266" i="2" s="1"/>
  <c r="Q293" i="2"/>
  <c r="Q292" i="2"/>
  <c r="Q290" i="2"/>
  <c r="Q289" i="2"/>
  <c r="Q288" i="2"/>
  <c r="Q287" i="2"/>
  <c r="Q285" i="2"/>
  <c r="Q284" i="2"/>
  <c r="Q282" i="2"/>
  <c r="Q188" i="2"/>
  <c r="P188" i="2"/>
  <c r="P168" i="2"/>
  <c r="Q168" i="2"/>
  <c r="P180" i="2"/>
  <c r="P178" i="2"/>
  <c r="Q183" i="2"/>
  <c r="Q182" i="2"/>
  <c r="Q181" i="2"/>
  <c r="Q180" i="2"/>
  <c r="Q179" i="2"/>
  <c r="Q178" i="2"/>
  <c r="Q173" i="2"/>
  <c r="Q172" i="2"/>
  <c r="Q171" i="2"/>
  <c r="Q170" i="2"/>
  <c r="Q169" i="2"/>
  <c r="Q161" i="2"/>
  <c r="P127" i="2" l="1"/>
  <c r="P128" i="2"/>
  <c r="P118" i="2"/>
  <c r="P117" i="2"/>
  <c r="P100" i="2"/>
  <c r="P99" i="2"/>
  <c r="P87" i="2"/>
  <c r="P81" i="2"/>
  <c r="P77" i="2"/>
  <c r="P73" i="2"/>
  <c r="Q58" i="2"/>
  <c r="P56" i="2"/>
  <c r="P130" i="2"/>
  <c r="P129" i="2"/>
  <c r="P122" i="2"/>
  <c r="Q96" i="2" l="1"/>
  <c r="Q97" i="2"/>
  <c r="R220" i="2" l="1"/>
  <c r="R219" i="2"/>
  <c r="R218" i="2"/>
  <c r="Q214" i="2"/>
  <c r="Q213" i="2"/>
  <c r="Q212" i="2"/>
  <c r="Q208" i="2"/>
  <c r="P212" i="2"/>
  <c r="P211" i="2"/>
  <c r="P208" i="2"/>
  <c r="Q204" i="2"/>
  <c r="Q203" i="2"/>
  <c r="Q202" i="2"/>
  <c r="Q201" i="2"/>
  <c r="Q200" i="2"/>
  <c r="P202" i="2"/>
  <c r="P200" i="2"/>
  <c r="Q194" i="2"/>
  <c r="Q193" i="2"/>
  <c r="Q192" i="2"/>
  <c r="Q191" i="2"/>
  <c r="Q190" i="2"/>
  <c r="Q189" i="2"/>
  <c r="P192" i="2"/>
  <c r="P190" i="2"/>
  <c r="P189" i="2"/>
  <c r="P170" i="2"/>
  <c r="Q164" i="2"/>
  <c r="Q163" i="2"/>
  <c r="Q162" i="2"/>
  <c r="P164" i="2"/>
  <c r="P163" i="2"/>
  <c r="P162" i="2"/>
  <c r="P160" i="2"/>
  <c r="Q155" i="2"/>
  <c r="Q153" i="2"/>
  <c r="Q152" i="2"/>
  <c r="Q122" i="2"/>
  <c r="R122" i="2" s="1"/>
  <c r="Q118" i="2"/>
  <c r="R118" i="2" s="1"/>
  <c r="Q117" i="2"/>
  <c r="Q113" i="2"/>
  <c r="Q112" i="2"/>
  <c r="Q111" i="2"/>
  <c r="Q110" i="2"/>
  <c r="Q109" i="2"/>
  <c r="Q108" i="2"/>
  <c r="Q107" i="2"/>
  <c r="Q106" i="2"/>
  <c r="P102" i="2"/>
  <c r="Q102" i="2"/>
  <c r="Q101" i="2"/>
  <c r="Q100" i="2"/>
  <c r="Q99" i="2"/>
  <c r="Q98" i="2"/>
  <c r="P101" i="2"/>
  <c r="P98" i="2"/>
  <c r="P96" i="2"/>
  <c r="Q92" i="2"/>
  <c r="P92" i="2"/>
  <c r="Q88" i="2"/>
  <c r="P88" i="2"/>
  <c r="Q87" i="2"/>
  <c r="Q83" i="2"/>
  <c r="Q81" i="2"/>
  <c r="Q77" i="2"/>
  <c r="Q48" i="2"/>
  <c r="P48" i="2"/>
  <c r="P45" i="2"/>
  <c r="P44" i="2"/>
  <c r="Q44" i="2"/>
  <c r="Q40" i="2"/>
  <c r="Q39" i="2"/>
  <c r="P40" i="2"/>
  <c r="P39" i="2"/>
  <c r="P29" i="2"/>
  <c r="O67" i="2"/>
  <c r="N67" i="2"/>
  <c r="R209" i="2" l="1"/>
  <c r="P28" i="2"/>
  <c r="P26" i="2"/>
  <c r="R81" i="2" l="1"/>
  <c r="Q82" i="2"/>
  <c r="Q49" i="2"/>
  <c r="L67" i="2"/>
  <c r="Q66" i="2"/>
  <c r="Q65" i="2"/>
  <c r="Q64" i="2"/>
  <c r="Q63" i="2"/>
  <c r="Q62" i="2"/>
  <c r="Q61" i="2"/>
  <c r="Q60" i="2"/>
  <c r="Q59" i="2"/>
  <c r="Q57" i="2"/>
  <c r="Q56" i="2"/>
  <c r="Q55" i="2"/>
  <c r="Q54" i="2"/>
  <c r="Q53" i="2"/>
  <c r="Q52" i="2"/>
  <c r="Q51" i="2"/>
  <c r="Q50" i="2"/>
  <c r="Q47" i="2"/>
  <c r="Q46" i="2"/>
  <c r="P66" i="2"/>
  <c r="P65" i="2"/>
  <c r="P64" i="2"/>
  <c r="P63" i="2"/>
  <c r="P62" i="2"/>
  <c r="P61" i="2"/>
  <c r="P60" i="2"/>
  <c r="P59" i="2"/>
  <c r="P58" i="2"/>
  <c r="P57" i="2"/>
  <c r="P55" i="2"/>
  <c r="P54" i="2"/>
  <c r="P53" i="2"/>
  <c r="P52" i="2"/>
  <c r="P51" i="2"/>
  <c r="P50" i="2"/>
  <c r="P49" i="2"/>
  <c r="P47" i="2"/>
  <c r="P46" i="2"/>
  <c r="Q10" i="2"/>
  <c r="Q8" i="2"/>
  <c r="Q33" i="2"/>
  <c r="Q32" i="2"/>
  <c r="Q31" i="2"/>
  <c r="Q30" i="2"/>
  <c r="Q29" i="2"/>
  <c r="Q28" i="2"/>
  <c r="Q27" i="2"/>
  <c r="Q26" i="2"/>
  <c r="Q25" i="2"/>
  <c r="R25" i="2" s="1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9" i="2"/>
  <c r="P33" i="2"/>
  <c r="P32" i="2"/>
  <c r="P31" i="2"/>
  <c r="P30" i="2"/>
  <c r="P27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R58" i="2" l="1"/>
  <c r="R33" i="2"/>
  <c r="R23" i="2"/>
  <c r="R10" i="2"/>
  <c r="N34" i="2"/>
  <c r="Q154" i="2" l="1"/>
  <c r="Q73" i="2"/>
  <c r="K67" i="2"/>
  <c r="J67" i="2"/>
  <c r="K34" i="2"/>
  <c r="J34" i="2"/>
  <c r="M67" i="2" l="1"/>
  <c r="I67" i="2"/>
  <c r="H67" i="2"/>
  <c r="M34" i="2" l="1"/>
  <c r="L34" i="2"/>
  <c r="R202" i="2" l="1"/>
  <c r="R201" i="2"/>
  <c r="R199" i="2"/>
  <c r="R178" i="2"/>
  <c r="R146" i="2" l="1"/>
  <c r="R294" i="2" l="1"/>
  <c r="R292" i="2"/>
  <c r="R290" i="2"/>
  <c r="R289" i="2"/>
  <c r="R288" i="2"/>
  <c r="R287" i="2"/>
  <c r="R286" i="2"/>
  <c r="R285" i="2"/>
  <c r="R284" i="2"/>
  <c r="R282" i="2"/>
  <c r="R278" i="2"/>
  <c r="R277" i="2"/>
  <c r="R276" i="2"/>
  <c r="R275" i="2"/>
  <c r="R274" i="2"/>
  <c r="R273" i="2"/>
  <c r="R271" i="2"/>
  <c r="R270" i="2"/>
  <c r="R269" i="2"/>
  <c r="R268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27" i="2" l="1"/>
  <c r="R226" i="2"/>
  <c r="R225" i="2"/>
  <c r="R221" i="2"/>
  <c r="R228" i="2"/>
  <c r="R229" i="2"/>
  <c r="R230" i="2"/>
  <c r="R224" i="2"/>
  <c r="R223" i="2"/>
  <c r="R222" i="2"/>
  <c r="R198" i="2"/>
  <c r="R192" i="2"/>
  <c r="R188" i="2"/>
  <c r="R168" i="2"/>
  <c r="R190" i="2" l="1"/>
  <c r="R191" i="2"/>
  <c r="R189" i="2"/>
  <c r="R160" i="2"/>
  <c r="R212" i="2"/>
  <c r="R211" i="2"/>
  <c r="R210" i="2"/>
  <c r="R208" i="2"/>
  <c r="R181" i="2"/>
  <c r="R179" i="2"/>
  <c r="R170" i="2"/>
  <c r="R169" i="2" l="1"/>
  <c r="R152" i="2" l="1"/>
  <c r="R155" i="2" l="1"/>
  <c r="R153" i="2"/>
  <c r="R147" i="2"/>
  <c r="B67" i="2"/>
  <c r="R117" i="2"/>
  <c r="R107" i="2"/>
  <c r="R108" i="2"/>
  <c r="R109" i="2"/>
  <c r="R110" i="2"/>
  <c r="R111" i="2"/>
  <c r="R112" i="2"/>
  <c r="R113" i="2"/>
  <c r="R98" i="2"/>
  <c r="R99" i="2"/>
  <c r="R100" i="2"/>
  <c r="R101" i="2"/>
  <c r="R102" i="2"/>
  <c r="R97" i="2"/>
  <c r="R77" i="2" l="1"/>
  <c r="R83" i="2"/>
  <c r="R92" i="2"/>
  <c r="R82" i="2"/>
  <c r="R88" i="2"/>
  <c r="R96" i="2"/>
  <c r="R171" i="2" l="1"/>
  <c r="R87" i="2" l="1"/>
  <c r="R161" i="2" l="1"/>
  <c r="R164" i="2"/>
  <c r="R162" i="2"/>
  <c r="R163" i="2"/>
  <c r="R106" i="2"/>
  <c r="C34" i="2" l="1"/>
  <c r="R14" i="2" l="1"/>
  <c r="R8" i="2" l="1"/>
  <c r="R15" i="2" l="1"/>
  <c r="B34" i="2"/>
  <c r="R66" i="2" l="1"/>
  <c r="F67" i="2" l="1"/>
  <c r="D67" i="2"/>
  <c r="P67" i="2" s="1"/>
  <c r="R45" i="2"/>
  <c r="R47" i="2"/>
  <c r="R48" i="2"/>
  <c r="R49" i="2"/>
  <c r="R50" i="2"/>
  <c r="R52" i="2"/>
  <c r="R53" i="2"/>
  <c r="R54" i="2"/>
  <c r="R55" i="2"/>
  <c r="R56" i="2"/>
  <c r="R57" i="2"/>
  <c r="R59" i="2"/>
  <c r="R60" i="2"/>
  <c r="R61" i="2"/>
  <c r="R62" i="2"/>
  <c r="R63" i="2"/>
  <c r="R64" i="2"/>
  <c r="R65" i="2"/>
  <c r="G67" i="2"/>
  <c r="E67" i="2"/>
  <c r="C67" i="2"/>
  <c r="Q67" i="2" l="1"/>
  <c r="R67" i="2"/>
  <c r="R12" i="2"/>
  <c r="R22" i="2"/>
  <c r="R31" i="2"/>
  <c r="R17" i="2" l="1"/>
  <c r="R32" i="2"/>
  <c r="R19" i="2"/>
  <c r="R30" i="2"/>
  <c r="R18" i="2"/>
  <c r="R11" i="2"/>
  <c r="R21" i="2"/>
  <c r="R9" i="2"/>
  <c r="R20" i="2"/>
  <c r="R29" i="2"/>
  <c r="R16" i="2"/>
  <c r="R28" i="2"/>
  <c r="R27" i="2"/>
  <c r="R26" i="2"/>
  <c r="R13" i="2"/>
  <c r="H34" i="2"/>
  <c r="F34" i="2"/>
  <c r="D34" i="2"/>
  <c r="G34" i="2"/>
  <c r="P34" i="2" l="1"/>
  <c r="I34" i="2"/>
  <c r="E34" i="2" l="1"/>
  <c r="Q34" i="2" s="1"/>
  <c r="R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Faria Carvalho</author>
    <author/>
  </authors>
  <commentList>
    <comment ref="A88" authorId="0" shapeId="0" xr:uid="{C95924EC-D820-463D-82A7-8B97389C8877}">
      <text>
        <r>
          <rPr>
            <sz val="18"/>
            <color indexed="81"/>
            <rFont val="Segoe UI"/>
            <family val="2"/>
          </rPr>
          <t>SOMAR ELETIVAS DO CC
ELETIVAS DO CO
PEQUENAS CIRURGIAS DA ADRIANA com vasec
CC + TUDO QUE DEU BAIXA DO CO E AMB NO SAMS</t>
        </r>
      </text>
    </comment>
    <comment ref="A96" authorId="0" shapeId="0" xr:uid="{A7905C3A-6385-4C3D-BCF0-B54B9E5B2EF2}">
      <text>
        <r>
          <rPr>
            <b/>
            <sz val="9"/>
            <color indexed="81"/>
            <rFont val="Segoe UI"/>
            <family val="2"/>
          </rPr>
          <t>Marina Faria Carvalho: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UCINCO 
PS INF OBS
PED CLINICA
BOX PED</t>
        </r>
      </text>
    </comment>
    <comment ref="A97" authorId="0" shapeId="0" xr:uid="{E4814EE2-1FCE-49DC-BADE-1BCF3401569A}">
      <text>
        <r>
          <rPr>
            <sz val="16"/>
            <color indexed="81"/>
            <rFont val="Segoe UI"/>
            <family val="2"/>
          </rPr>
          <t xml:space="preserve">  CLIN 3, CLIN 4
cir amb, cir cont, trauma, ps verde</t>
        </r>
      </text>
    </comment>
    <comment ref="A98" authorId="0" shapeId="0" xr:uid="{E948BDC4-36A7-4106-9158-6B5499C34714}">
      <text>
        <r>
          <rPr>
            <b/>
            <sz val="14"/>
            <color indexed="81"/>
            <rFont val="Segoe UI"/>
            <family val="2"/>
          </rPr>
          <t xml:space="preserve">    PPP, PP, aloj, Clínica obs</t>
        </r>
      </text>
    </comment>
    <comment ref="A99" authorId="0" shapeId="0" xr:uid="{C1E2A239-C851-4F5D-B37D-93CF2EE0803D}">
      <text>
        <r>
          <rPr>
            <sz val="16"/>
            <color indexed="81"/>
            <rFont val="Segoe UI"/>
            <family val="2"/>
          </rPr>
          <t xml:space="preserve">Clínica 1 + Clin2+ Box + Retaguarda +
</t>
        </r>
      </text>
    </comment>
    <comment ref="A100" authorId="0" shapeId="0" xr:uid="{BC3DE983-1A22-4BE9-B676-E1FC512AB2B1}">
      <text>
        <r>
          <rPr>
            <sz val="14"/>
            <color indexed="81"/>
            <rFont val="Segoe UI"/>
            <family val="2"/>
          </rPr>
          <t>UTI I
UTI II
UTI III (UCP E UCI)</t>
        </r>
      </text>
    </comment>
    <comment ref="A126" authorId="1" shapeId="0" xr:uid="{84E770D7-2632-4C53-BDDD-B39D6E32EC78}">
      <text>
        <r>
          <rPr>
            <sz val="14"/>
            <color rgb="FF000000"/>
            <rFont val="Calibri"/>
            <family val="2"/>
            <charset val="1"/>
          </rPr>
          <t xml:space="preserve">
    óbitos menor de 24h/saídas</t>
        </r>
      </text>
    </comment>
    <comment ref="A127" authorId="0" shapeId="0" xr:uid="{143A1E4F-6B01-463E-A36B-937474FC9543}">
      <text>
        <r>
          <rPr>
            <sz val="12"/>
            <color indexed="81"/>
            <rFont val="Segoe UI"/>
            <family val="2"/>
          </rPr>
          <t xml:space="preserve">
óbitos após 24h de internação/saidas</t>
        </r>
      </text>
    </comment>
    <comment ref="A128" authorId="1" shapeId="0" xr:uid="{71913229-9B35-4530-89B1-DF1B042E9FBB}">
      <text>
        <r>
          <rPr>
            <sz val="11"/>
            <color rgb="FF000000"/>
            <rFont val="Calibri"/>
            <family val="2"/>
            <charset val="1"/>
          </rPr>
          <t xml:space="preserve">
Comentário:
</t>
        </r>
        <r>
          <rPr>
            <sz val="16"/>
            <color rgb="FF000000"/>
            <rFont val="Calibri"/>
            <family val="2"/>
          </rPr>
          <t xml:space="preserve">    até 7 dias</t>
        </r>
      </text>
    </comment>
    <comment ref="A129" authorId="1" shapeId="0" xr:uid="{65650F3E-CC21-4BE0-96B3-5AB576DE7895}">
      <text>
        <r>
          <rPr>
            <b/>
            <sz val="9"/>
            <color rgb="FF000000"/>
            <rFont val="Segoe UI"/>
            <family val="2"/>
            <charset val="1"/>
          </rPr>
          <t xml:space="preserve">Marina Faria Carvalho: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11"/>
            <color rgb="FF000000"/>
            <rFont val="Segoe UI"/>
            <family val="2"/>
            <charset val="1"/>
          </rPr>
          <t>n° de óbitos/nascidos vivos</t>
        </r>
      </text>
    </comment>
    <comment ref="A144" authorId="0" shapeId="0" xr:uid="{733F6C8C-6C93-4C73-9869-1A2B0D103F79}">
      <text>
        <r>
          <rPr>
            <b/>
            <sz val="9"/>
            <color indexed="81"/>
            <rFont val="Segoe UI"/>
            <family val="2"/>
          </rPr>
          <t>Marina Faria Carvalho: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UCINCO 
PS INF OBS
PED CLINICA
BOX PED</t>
        </r>
      </text>
    </comment>
  </commentList>
</comments>
</file>

<file path=xl/sharedStrings.xml><?xml version="1.0" encoding="utf-8"?>
<sst xmlns="http://schemas.openxmlformats.org/spreadsheetml/2006/main" count="1741" uniqueCount="190">
  <si>
    <t>Fevereiro</t>
  </si>
  <si>
    <t>Março</t>
  </si>
  <si>
    <t>Abril</t>
  </si>
  <si>
    <t>Total</t>
  </si>
  <si>
    <t>Real.</t>
  </si>
  <si>
    <t>%</t>
  </si>
  <si>
    <t>Fonte: Serviço de Arquivo Médico e Estatística (SAME) - Hospital Municipal Dr. José de Carvalho Florence</t>
  </si>
  <si>
    <t>Disponibilizado</t>
  </si>
  <si>
    <t>ANEXO AMBULATORIAL - CONSULTAS</t>
  </si>
  <si>
    <t>GASTROCLÍNICA</t>
  </si>
  <si>
    <t>MASTOLOGIA</t>
  </si>
  <si>
    <t>NEUROLOGIA</t>
  </si>
  <si>
    <t>NEUROLOGIA INFANTIL</t>
  </si>
  <si>
    <t>VASCULAR CONSULTA ESPECIALIZADAS</t>
  </si>
  <si>
    <t>ENDOCRINO ADULTO</t>
  </si>
  <si>
    <t>ENDOCRINO INFANTIL</t>
  </si>
  <si>
    <t>PROCTOLOGIA</t>
  </si>
  <si>
    <t>TOXINA BOTULÍNICA</t>
  </si>
  <si>
    <t>ODONTO ESPECIAL</t>
  </si>
  <si>
    <t>AVALIAÇÃO GINECOLÓGICA - DIU</t>
  </si>
  <si>
    <t>BUCO-MAXILO FACIAL</t>
  </si>
  <si>
    <t>CABEÇA E PESCOÇO</t>
  </si>
  <si>
    <t>CIRURGIA GERAL</t>
  </si>
  <si>
    <t>GINECOLOGIA</t>
  </si>
  <si>
    <t>OTORRINOLARINGOLOGIA</t>
  </si>
  <si>
    <t>PEDIATRIA</t>
  </si>
  <si>
    <t>PLÁSTICA GERAL</t>
  </si>
  <si>
    <t>PLÁSTICA DE MAMA</t>
  </si>
  <si>
    <t>TORÁCICA</t>
  </si>
  <si>
    <t>UROLOGIA</t>
  </si>
  <si>
    <t>VASCULAR AVALIAÇÃO CIRÚRGICA</t>
  </si>
  <si>
    <t>VASECTOMIA</t>
  </si>
  <si>
    <t>Meta: Vaga Disponibilizada</t>
  </si>
  <si>
    <t>ANEXO AMBULATORIAL - EXAMES COMPLEMENTARES</t>
  </si>
  <si>
    <t>MAMOGRAFIA</t>
  </si>
  <si>
    <t>PROCEDIMENTO COM FINALIDADE DIAGNÓSTICA POR ULTRASSONOGRAFIA</t>
  </si>
  <si>
    <t>PROCEDIMENTO COM FINALIDADE DIAGNÓSTICA POR TOMOGRAFIA</t>
  </si>
  <si>
    <t>ESOFAGOGASTRODUODENOSCOPIA DIAGNÓSTICA</t>
  </si>
  <si>
    <t>ESOFAGOGASTRODUODENOSCOPIA TERAPÊUTICA</t>
  </si>
  <si>
    <t>COLONOSCOPIA</t>
  </si>
  <si>
    <t>COLPOSCOPIA</t>
  </si>
  <si>
    <t>ECOCARDIOGRAFIA TRANSTORÁCICA (ADULTO)</t>
  </si>
  <si>
    <t>ECOCARDIOGRAFIA TRANSTORÁCICA (INFANTIL)</t>
  </si>
  <si>
    <t>ECOCARDIOGRAFIA FETAL</t>
  </si>
  <si>
    <t>ELETROENCEFALOGRAMA</t>
  </si>
  <si>
    <t>MONITORAMENTO PELO SISTEMA HOLTER 24 HRS (3 CANAIS)</t>
  </si>
  <si>
    <t>TESTE ERGOMÉTRICO / ESFORÇO</t>
  </si>
  <si>
    <t>BRONCOSCOPIA (BRONCOFIBROSCOPIA)</t>
  </si>
  <si>
    <t>ELETRONEUROMIOGRAFIA</t>
  </si>
  <si>
    <t>LARINGOSCOPIA</t>
  </si>
  <si>
    <t>LARINGOSCOPIA COM BIÓPSIA</t>
  </si>
  <si>
    <t>CISTOSCOPIA</t>
  </si>
  <si>
    <t>ANEXO HOSPITALAR - CIRURGIAS</t>
  </si>
  <si>
    <t>Tratamento Cirúrgico Eletivo</t>
  </si>
  <si>
    <t>AIH</t>
  </si>
  <si>
    <t>APAC</t>
  </si>
  <si>
    <t>ANEXO HOSPITALAR - QUALIDADE DE ALTA HOSPITALAR</t>
  </si>
  <si>
    <t>ANEXO HOSPITALAR - PERCENTUAL DE REGISTRO HOSPITALAR</t>
  </si>
  <si>
    <t>JANEIRO</t>
  </si>
  <si>
    <t>FEVEREIRO</t>
  </si>
  <si>
    <t>MARÇO</t>
  </si>
  <si>
    <t>ABRIL</t>
  </si>
  <si>
    <t>PROCEDIMENTO COM FINALIDADE DIAGNÓSTICA POR TESTE RÁPIDO</t>
  </si>
  <si>
    <t xml:space="preserve">Trocas realizadas em acordo com a secretaria de saúde:
- Punção Aspirativa de Mama por Agulha Fina: oferta de 25 vagas para Punção Aspirativa de Mama por Agulha Grossa.
- Troca da oferta de 10 vagas de Manometria pela oferta de 10 vagas de BERA.  </t>
  </si>
  <si>
    <t>ORTOPEDIA AVALIAÇÃO CIRÚRGICA *</t>
  </si>
  <si>
    <t>PUNÇÃO ASPIRATIVA DE MAMA POR AGULHA FINA *</t>
  </si>
  <si>
    <t>PUNÇÃO ASPIRATIVA DE MAMA POR AGULHA GROSSA *</t>
  </si>
  <si>
    <t>POTENCIAL EVOCADO AUDITIVO - BERA *</t>
  </si>
  <si>
    <t>MANOMETRIA *</t>
  </si>
  <si>
    <t>ORTOPEDIA CONSULTAS ESPECIALIZADAS *</t>
  </si>
  <si>
    <t>* OBSERVAÇÃO</t>
  </si>
  <si>
    <t>NEUROCIRURGIA ADULTO</t>
  </si>
  <si>
    <t>NEUROCIRURGIA INFANTIL</t>
  </si>
  <si>
    <t>HOSPITAL MUNICIPAL DR. JOSÉ DE CARVALHO FLORENCE - 2026</t>
  </si>
  <si>
    <t>INTERNAÇÕES</t>
  </si>
  <si>
    <t xml:space="preserve">TRATAMENTO CLÍNICO </t>
  </si>
  <si>
    <t>TRATAMENTO CIRÚRGICO ELETIVO</t>
  </si>
  <si>
    <t>TRATAMENTO OBSTÉTRICO</t>
  </si>
  <si>
    <t>PRODUÇÕES</t>
  </si>
  <si>
    <t>TRATAMENTO CIRÚRGICO URGÊNCIA</t>
  </si>
  <si>
    <t xml:space="preserve">TRATAMENTO CIRÚRGICO ELETIVA </t>
  </si>
  <si>
    <t>Meta</t>
  </si>
  <si>
    <t>PHD - PROGRAMA HOSPITALAR DOMICILIAR</t>
  </si>
  <si>
    <t>INDICADORES QUALITATIVOS</t>
  </si>
  <si>
    <t>PACIENTES</t>
  </si>
  <si>
    <t>TAXA DE OCUPAÇÃO DE LEITOS FIXOS</t>
  </si>
  <si>
    <t>CIRÚRGICA</t>
  </si>
  <si>
    <t>OBSTETRÍCIA</t>
  </si>
  <si>
    <t>CLÍNICA MÉDICA</t>
  </si>
  <si>
    <t>UTI ADULTO</t>
  </si>
  <si>
    <t>UTI PEDIÁTRICA</t>
  </si>
  <si>
    <t>UTI NEONATAL</t>
  </si>
  <si>
    <t>MÉDIA DE PERMANÊNCIA</t>
  </si>
  <si>
    <t>CIRURGIA ELETIVA</t>
  </si>
  <si>
    <t>PRONTO SOCORRO ADULTO E BOX</t>
  </si>
  <si>
    <t>CLÍNICA MÉDICA (Enfermaria)</t>
  </si>
  <si>
    <t>TAXA DE SUSPENSÃO CIRURGIAS</t>
  </si>
  <si>
    <t>TAXA DE SUSPENSÃO DE CIRURGIAS EM PACIENTES INTERNADOS (MOTIVO PACIENTE)</t>
  </si>
  <si>
    <t>TAXA DE SUSPENSÃO DE CIRURGIAS EM PACIENTES INTERNADOS (MOTIVO EXTRA PACIENTE)</t>
  </si>
  <si>
    <t>TAXA CESÁREA</t>
  </si>
  <si>
    <t>TAXA DE CESÁREAS PRIMÍPARA</t>
  </si>
  <si>
    <t>TAXAS DE MORTALIDADE</t>
  </si>
  <si>
    <t>ÍNDICE DE MORTALIDADE NÃO INSTITUCIONAL</t>
  </si>
  <si>
    <t>TAXA DE MORTALIDADE INSTITUCIONAL</t>
  </si>
  <si>
    <t>TAXA DE MORTALIDADE CIRÚRGICA</t>
  </si>
  <si>
    <t>MORTALIDADE MATERNA</t>
  </si>
  <si>
    <t>TAXA DE MORTALIDADE POR IAM</t>
  </si>
  <si>
    <t>UNIDADES DE INTERNAÇÃO</t>
  </si>
  <si>
    <t>OUVIDORIA</t>
  </si>
  <si>
    <t>ATENDIMENTOS</t>
  </si>
  <si>
    <t>DEVOLUTIVA DA OUVIDORIA</t>
  </si>
  <si>
    <t>SUGESTÃO, INFORMAÇÃO OU ELOGIO</t>
  </si>
  <si>
    <t>QUEIXA ENVIADA A DIREÇÃO E QUEIXA RESOLVIDA NO SAU</t>
  </si>
  <si>
    <t>DENÚNCIA</t>
  </si>
  <si>
    <t>OSTEOSSINTESE DE FRATURA DE FÊMUR EM PESSOAS DE MAIS DE 60 ANOS EM ATÉ 3 DIAS/MÉDIA</t>
  </si>
  <si>
    <t>INCIDÊNCIA DE QUEDA DE PACIENTES - META ≤2</t>
  </si>
  <si>
    <t>LESÃO POR PRESSÃO - META ≤5</t>
  </si>
  <si>
    <t>TAXA DE ACOLHIMENTO COM CLASSIFICAÇÃO DE RISCO NO PRONTO SOCORRO ADULTO</t>
  </si>
  <si>
    <t>TAXA DE ADESÃO AO PROTOCOLO DE CIRÚRGIA SEGURA - META ≥90 %</t>
  </si>
  <si>
    <t>UNIDADES BÁSICAS DE SAÚDE - MICRORREGIÃO LESTE - 2026</t>
  </si>
  <si>
    <t>COMPOSIÇÃO DE EQUIPE</t>
  </si>
  <si>
    <t>UBS NOVO HORIZONTE</t>
  </si>
  <si>
    <t>UBS EUGÊNIO DE MELO</t>
  </si>
  <si>
    <t>UBS VISTA VERDE</t>
  </si>
  <si>
    <t>UBS VILA TESOURO</t>
  </si>
  <si>
    <t>UBS VILA INDUSTRIAL E TATETUBA</t>
  </si>
  <si>
    <t>PRODUÇÃO</t>
  </si>
  <si>
    <t>Dentista</t>
  </si>
  <si>
    <t>Enfermeiro</t>
  </si>
  <si>
    <t>Assistente Social</t>
  </si>
  <si>
    <t>Nutricionista</t>
  </si>
  <si>
    <t>Médico de Saúde da Família</t>
  </si>
  <si>
    <t>Agente Comunitário de Saúde - Visitas</t>
  </si>
  <si>
    <t>Médico Clínico</t>
  </si>
  <si>
    <t>Médico Ginecologista</t>
  </si>
  <si>
    <t>Médico Pediatra</t>
  </si>
  <si>
    <t>INDICADORES</t>
  </si>
  <si>
    <t>Proporção gestantes com pelo menos 6 consultas de Pré-Natal realizadas, sendo a primeira até a 12 semana de gestação</t>
  </si>
  <si>
    <t>Proporção de gestantes com realização de exames para sífilis e HIV</t>
  </si>
  <si>
    <t>Proporção de gestante com atendimento odontológico realizado</t>
  </si>
  <si>
    <t>Cobertura de citopatológico de colo útero</t>
  </si>
  <si>
    <t>Cobertura vacinal de pólio inativada e pentavalente</t>
  </si>
  <si>
    <t>Proporção de pessoas com hipertensão, com consulta e pressão aferida no semestre</t>
  </si>
  <si>
    <t>Proporção de pessoas com diabetes, com consulta e hemoglobina glicada solicitada no semestre</t>
  </si>
  <si>
    <t>Acesso à primeira consulta odontológica programática</t>
  </si>
  <si>
    <t>Proporção de internações por doenças preveníveis na Atenção Básica</t>
  </si>
  <si>
    <t>Proporção de diabéticos e hipertensos acompanhados mensalmente em visita domiciliar (ACS)</t>
  </si>
  <si>
    <t>Proporção de profissionais com cadastro em equipes atualizado no SCNES</t>
  </si>
  <si>
    <t>Maior que 45%</t>
  </si>
  <si>
    <t>Maior ou igual a 60%</t>
  </si>
  <si>
    <t>Maior ou igual a 40%</t>
  </si>
  <si>
    <t>Maior ou igual a 95%</t>
  </si>
  <si>
    <t>Maior ou igual a 50%</t>
  </si>
  <si>
    <t>Menor que 20%</t>
  </si>
  <si>
    <t>Maior ou igual a 80%</t>
  </si>
  <si>
    <t xml:space="preserve">Proporção de encaminhamentos para serviço especializado </t>
  </si>
  <si>
    <t xml:space="preserve">Proporção de gestantes, puérperas e recém nascidos acompanhados mensalmente em visita domiciliar (ACS) </t>
  </si>
  <si>
    <t>≥80%</t>
  </si>
  <si>
    <t>≤5 dias</t>
  </si>
  <si>
    <t>≤3 dias</t>
  </si>
  <si>
    <t>≤10 dias</t>
  </si>
  <si>
    <t>≤14 dias</t>
  </si>
  <si>
    <t>≤16,5 dias</t>
  </si>
  <si>
    <t>≤7%</t>
  </si>
  <si>
    <t>≤35%</t>
  </si>
  <si>
    <t>NA</t>
  </si>
  <si>
    <t>ESPECIALIDADE</t>
  </si>
  <si>
    <t xml:space="preserve">GESTAÇÃO DE RISCO </t>
  </si>
  <si>
    <t>CESÁREA ITERATIVA</t>
  </si>
  <si>
    <t>RESOLUBILIDADE CIRÚRGICA</t>
  </si>
  <si>
    <t>90 DIAS</t>
  </si>
  <si>
    <t>Resolubilidade Cirúrgica de Alta Prioridade</t>
  </si>
  <si>
    <t>10 dias</t>
  </si>
  <si>
    <t>30 dias</t>
  </si>
  <si>
    <t>90 dias</t>
  </si>
  <si>
    <t>≤2</t>
  </si>
  <si>
    <t>3 DIAS</t>
  </si>
  <si>
    <t>≤5</t>
  </si>
  <si>
    <t>≥90 %</t>
  </si>
  <si>
    <t>ENFERMAGEM</t>
  </si>
  <si>
    <t>Indicadores com nova diretriz do Ministério da Saúde, a SPDM aguarda a manifestação da Secretaria de Saúde quanto a forma de evidenciar o correto acompanhamento dos respectivos grupos populacionais.</t>
  </si>
  <si>
    <t>Acordos com o Departamento de Regulação e Controle da Secretaria de Saúde - formalizado no Ofício nº 130/2025:
1º) Ortopedia avaliação cirúrgica: oferta de 75 vagas como ortopedia consultas especializadas, totalizando a meta de oferta em 125 consultas/mês.
2º) Punção Aspirativa de Mama por Agulha Fina: oferta de 25 vagas para Punção Aspirativa de Mama por Agulha Grossa, totalizando a meta de oferta de 30 exames/mês.
3º) Manometria: oferta de 10 vagas para Potencial Evocado Auditivo – BERA, totalizando a meta de oferta de 14 exames/mês.  
4º) Gestação de Risco: divisão da oferta conforme demanda do Município, sendo 170 para gestação de risco e 30 para cesárea iterativa. Oferta excedente, mediante solicitação do DRC.
5º) Procedimento com finalidade diagnóstica por teste rápido: oferta de testes rápidos para pacientes internados, apresentado quantitativo realizado.</t>
  </si>
  <si>
    <t>Cont.</t>
  </si>
  <si>
    <t>Maio</t>
  </si>
  <si>
    <t>**</t>
  </si>
  <si>
    <t>* Dados disponíveis até Março/2026, conforme consulta realizada em 12/06/2026 no sistema TABNET/GEINFO.
** Conforme nova diretriz do Ministério da Saúde, preconiza-se uma nova forma de acompanhamento dos indicadores. A divergência entre o que consta como meta dos Indicadores de Desempenho no Contrato de Gestão nº 501/2022, que estabelece 1 visita mensal a cada pessoa dos grupos mencionados, e as novas métricas preconizadas pelo Ministério da Saúde foram sinalizadas para Secretaria de Saúde e a SPDM aguarda as devidas orientações para evidenciar o correto acompanhamento dos respectivos grupos populacionais.</t>
  </si>
  <si>
    <t>Realizado</t>
  </si>
  <si>
    <t>Junho</t>
  </si>
  <si>
    <t>Julho</t>
  </si>
  <si>
    <t>Atualizado em: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</si>
</sst>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0.0%"/>
    <numFmt numFmtId="166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  <font>
      <sz val="18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4"/>
      <color indexed="81"/>
      <name val="Segoe UI"/>
      <family val="2"/>
    </font>
    <font>
      <sz val="16"/>
      <color indexed="81"/>
      <name val="Segoe UI"/>
      <family val="2"/>
    </font>
    <font>
      <b/>
      <sz val="14"/>
      <color indexed="81"/>
      <name val="Segoe UI"/>
      <family val="2"/>
    </font>
    <font>
      <sz val="14"/>
      <color rgb="FF000000"/>
      <name val="Calibri"/>
      <family val="2"/>
      <charset val="1"/>
    </font>
    <font>
      <sz val="12"/>
      <color indexed="81"/>
      <name val="Segoe UI"/>
      <family val="2"/>
    </font>
    <font>
      <sz val="16"/>
      <color rgb="FF000000"/>
      <name val="Calibri"/>
      <family val="2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sz val="11"/>
      <color rgb="FF000000"/>
      <name val="Segoe U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1" tint="0.499984740745262"/>
      </left>
      <right style="medium">
        <color theme="0" tint="-0.14999847407452621"/>
      </right>
      <top style="medium">
        <color theme="1" tint="0.499984740745262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1" tint="0.499984740745262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1" tint="0.499984740745262"/>
      </right>
      <top style="medium">
        <color theme="1" tint="0.499984740745262"/>
      </top>
      <bottom style="medium">
        <color theme="0" tint="-0.14999847407452621"/>
      </bottom>
      <diagonal/>
    </border>
    <border>
      <left style="medium">
        <color theme="1" tint="0.499984740745262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1" tint="0.499984740745262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1" tint="0.499984740745262"/>
      </left>
      <right style="medium">
        <color theme="0" tint="-0.14999847407452621"/>
      </right>
      <top style="medium">
        <color theme="0" tint="-0.14999847407452621"/>
      </top>
      <bottom style="medium">
        <color theme="1" tint="0.49998474074526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1" tint="0.499984740745262"/>
      </bottom>
      <diagonal/>
    </border>
    <border>
      <left style="medium">
        <color theme="0" tint="-0.14999847407452621"/>
      </left>
      <right style="medium">
        <color theme="1" tint="0.499984740745262"/>
      </right>
      <top style="medium">
        <color theme="0" tint="-0.14999847407452621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0" tint="-0.14999847407452621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0" tint="-0.14999847407452621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0" tint="-0.14999847407452621"/>
      </right>
      <top/>
      <bottom style="medium">
        <color theme="1" tint="0.49998474074526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1" tint="0.499984740745262"/>
      </bottom>
      <diagonal/>
    </border>
    <border>
      <left style="medium">
        <color theme="0" tint="-0.14999847407452621"/>
      </left>
      <right/>
      <top style="medium">
        <color theme="1" tint="0.499984740745262"/>
      </top>
      <bottom style="medium">
        <color theme="0" tint="-0.14999847407452621"/>
      </bottom>
      <diagonal/>
    </border>
    <border>
      <left/>
      <right style="medium">
        <color theme="0" tint="-0.14999847407452621"/>
      </right>
      <top style="medium">
        <color theme="1" tint="0.499984740745262"/>
      </top>
      <bottom style="medium">
        <color theme="0" tint="-0.14999847407452621"/>
      </bottom>
      <diagonal/>
    </border>
    <border>
      <left style="medium">
        <color indexed="64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indexed="64"/>
      </left>
      <right style="medium">
        <color theme="0" tint="-0.14999847407452621"/>
      </right>
      <top style="medium">
        <color theme="0" tint="-0.499984740745262"/>
      </top>
      <bottom style="medium">
        <color theme="0" tint="-0.14999847407452621"/>
      </bottom>
      <diagonal/>
    </border>
    <border>
      <left/>
      <right/>
      <top style="medium">
        <color theme="1" tint="0.499984740745262"/>
      </top>
      <bottom style="medium">
        <color theme="0" tint="-0.499984740745262"/>
      </bottom>
      <diagonal/>
    </border>
    <border>
      <left style="medium">
        <color theme="0" tint="-0.14999847407452621"/>
      </left>
      <right style="medium">
        <color theme="0" tint="-0.499984740745262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499984740745262"/>
      </right>
      <top/>
      <bottom style="medium">
        <color theme="0" tint="-0.14999847407452621"/>
      </bottom>
      <diagonal/>
    </border>
    <border>
      <left style="medium">
        <color indexed="64"/>
      </left>
      <right style="medium">
        <color theme="0" tint="-0.14999847407452621"/>
      </right>
      <top style="medium">
        <color theme="0" tint="-0.14999847407452621"/>
      </top>
      <bottom style="medium">
        <color theme="0" tint="-0.49998474074526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499984740745262"/>
      </bottom>
      <diagonal/>
    </border>
    <border>
      <left style="medium">
        <color theme="0" tint="-0.14999847407452621"/>
      </left>
      <right style="medium">
        <color theme="0" tint="-0.499984740745262"/>
      </right>
      <top style="medium">
        <color theme="0" tint="-0.14999847407452621"/>
      </top>
      <bottom style="medium">
        <color theme="0" tint="-0.499984740745262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164" fontId="22" fillId="0" borderId="0" applyBorder="0" applyProtection="0"/>
    <xf numFmtId="9" fontId="22" fillId="0" borderId="0" applyBorder="0" applyProtection="0"/>
    <xf numFmtId="9" fontId="22" fillId="0" borderId="0" applyBorder="0" applyProtection="0"/>
  </cellStyleXfs>
  <cellXfs count="128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0" fontId="0" fillId="0" borderId="10" xfId="0" applyNumberFormat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 wrapText="1"/>
    </xf>
    <xf numFmtId="10" fontId="16" fillId="0" borderId="10" xfId="0" applyNumberFormat="1" applyFont="1" applyBorder="1" applyAlignment="1">
      <alignment horizontal="center" vertical="center" wrapText="1"/>
    </xf>
    <xf numFmtId="9" fontId="16" fillId="0" borderId="10" xfId="42" applyFont="1" applyBorder="1" applyAlignment="1">
      <alignment horizontal="center" vertical="center" wrapText="1"/>
    </xf>
    <xf numFmtId="165" fontId="0" fillId="0" borderId="10" xfId="42" applyNumberFormat="1" applyFont="1" applyBorder="1" applyAlignment="1">
      <alignment horizontal="center" vertical="center" wrapText="1"/>
    </xf>
    <xf numFmtId="9" fontId="16" fillId="0" borderId="10" xfId="0" applyNumberFormat="1" applyFont="1" applyBorder="1" applyAlignment="1">
      <alignment horizontal="center" vertical="center" wrapText="1"/>
    </xf>
    <xf numFmtId="165" fontId="16" fillId="0" borderId="10" xfId="0" applyNumberFormat="1" applyFont="1" applyBorder="1" applyAlignment="1">
      <alignment horizontal="center" vertical="center" wrapText="1"/>
    </xf>
    <xf numFmtId="9" fontId="0" fillId="0" borderId="10" xfId="42" applyFont="1" applyBorder="1" applyAlignment="1">
      <alignment horizontal="center" vertical="center" wrapText="1"/>
    </xf>
    <xf numFmtId="10" fontId="0" fillId="0" borderId="10" xfId="42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2" fontId="16" fillId="0" borderId="16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3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2" fontId="16" fillId="0" borderId="19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20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 wrapText="1"/>
    </xf>
    <xf numFmtId="10" fontId="0" fillId="0" borderId="18" xfId="0" applyNumberFormat="1" applyBorder="1" applyAlignment="1">
      <alignment horizontal="center" vertical="center" wrapText="1"/>
    </xf>
    <xf numFmtId="10" fontId="16" fillId="0" borderId="16" xfId="0" applyNumberFormat="1" applyFont="1" applyBorder="1" applyAlignment="1">
      <alignment horizontal="center" vertical="center" wrapText="1"/>
    </xf>
    <xf numFmtId="9" fontId="0" fillId="0" borderId="18" xfId="0" applyNumberFormat="1" applyBorder="1" applyAlignment="1">
      <alignment horizontal="center" vertical="center" wrapText="1"/>
    </xf>
    <xf numFmtId="9" fontId="16" fillId="0" borderId="18" xfId="0" applyNumberFormat="1" applyFont="1" applyBorder="1" applyAlignment="1">
      <alignment horizontal="center" vertical="center" wrapText="1"/>
    </xf>
    <xf numFmtId="10" fontId="16" fillId="0" borderId="18" xfId="0" applyNumberFormat="1" applyFont="1" applyBorder="1" applyAlignment="1">
      <alignment horizontal="center" vertical="center" wrapText="1"/>
    </xf>
    <xf numFmtId="10" fontId="16" fillId="0" borderId="19" xfId="0" applyNumberFormat="1" applyFont="1" applyBorder="1" applyAlignment="1">
      <alignment horizontal="center" vertical="center" wrapText="1"/>
    </xf>
    <xf numFmtId="9" fontId="16" fillId="0" borderId="16" xfId="42" applyFont="1" applyBorder="1" applyAlignment="1">
      <alignment horizontal="center" vertical="center" wrapText="1"/>
    </xf>
    <xf numFmtId="9" fontId="16" fillId="0" borderId="19" xfId="42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165" fontId="16" fillId="0" borderId="16" xfId="42" applyNumberFormat="1" applyFont="1" applyBorder="1" applyAlignment="1">
      <alignment horizontal="center" vertical="center" wrapText="1"/>
    </xf>
    <xf numFmtId="165" fontId="0" fillId="0" borderId="18" xfId="42" applyNumberFormat="1" applyFont="1" applyBorder="1" applyAlignment="1">
      <alignment horizontal="center" vertical="center" wrapText="1"/>
    </xf>
    <xf numFmtId="165" fontId="16" fillId="0" borderId="19" xfId="42" applyNumberFormat="1" applyFont="1" applyBorder="1" applyAlignment="1">
      <alignment horizontal="center" vertical="center" wrapText="1"/>
    </xf>
    <xf numFmtId="9" fontId="0" fillId="0" borderId="18" xfId="42" applyFont="1" applyBorder="1" applyAlignment="1">
      <alignment horizontal="center" vertical="center" wrapText="1"/>
    </xf>
    <xf numFmtId="10" fontId="0" fillId="0" borderId="18" xfId="42" applyNumberFormat="1" applyFon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4" fontId="16" fillId="0" borderId="18" xfId="0" applyNumberFormat="1" applyFont="1" applyBorder="1" applyAlignment="1">
      <alignment horizontal="center" vertical="center" wrapText="1"/>
    </xf>
    <xf numFmtId="9" fontId="16" fillId="0" borderId="18" xfId="42" applyFont="1" applyBorder="1" applyAlignment="1">
      <alignment horizontal="center" vertical="center" wrapText="1"/>
    </xf>
    <xf numFmtId="10" fontId="16" fillId="0" borderId="18" xfId="42" applyNumberFormat="1" applyFont="1" applyBorder="1" applyAlignment="1">
      <alignment horizontal="center" vertical="center" wrapText="1"/>
    </xf>
    <xf numFmtId="10" fontId="16" fillId="0" borderId="19" xfId="42" applyNumberFormat="1" applyFont="1" applyBorder="1" applyAlignment="1">
      <alignment horizontal="center" vertical="center" wrapText="1"/>
    </xf>
    <xf numFmtId="10" fontId="16" fillId="0" borderId="16" xfId="42" applyNumberFormat="1" applyFont="1" applyBorder="1" applyAlignment="1">
      <alignment horizontal="center" vertical="center" wrapText="1"/>
    </xf>
    <xf numFmtId="9" fontId="0" fillId="0" borderId="16" xfId="42" applyFont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166" fontId="0" fillId="0" borderId="18" xfId="0" applyNumberFormat="1" applyBorder="1" applyAlignment="1">
      <alignment horizontal="center" vertical="center" wrapText="1"/>
    </xf>
    <xf numFmtId="1" fontId="0" fillId="0" borderId="10" xfId="42" applyNumberFormat="1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8" xfId="42" applyNumberFormat="1" applyFont="1" applyBorder="1" applyAlignment="1">
      <alignment horizontal="center" vertical="center" wrapText="1"/>
    </xf>
    <xf numFmtId="9" fontId="17" fillId="0" borderId="0" xfId="42" applyFont="1" applyAlignment="1">
      <alignment vertical="center"/>
    </xf>
    <xf numFmtId="165" fontId="17" fillId="0" borderId="0" xfId="42" applyNumberFormat="1" applyFont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166" fontId="0" fillId="0" borderId="10" xfId="42" applyNumberFormat="1" applyFont="1" applyBorder="1" applyAlignment="1">
      <alignment horizontal="center" vertical="center" wrapText="1"/>
    </xf>
    <xf numFmtId="9" fontId="0" fillId="0" borderId="19" xfId="42" applyFont="1" applyBorder="1" applyAlignment="1">
      <alignment horizontal="center" vertical="center" wrapText="1"/>
    </xf>
    <xf numFmtId="166" fontId="16" fillId="0" borderId="10" xfId="0" applyNumberFormat="1" applyFont="1" applyBorder="1" applyAlignment="1">
      <alignment horizontal="center" vertical="center" wrapText="1"/>
    </xf>
    <xf numFmtId="9" fontId="16" fillId="0" borderId="16" xfId="0" applyNumberFormat="1" applyFont="1" applyBorder="1" applyAlignment="1">
      <alignment horizontal="center" vertical="center" wrapText="1"/>
    </xf>
    <xf numFmtId="9" fontId="16" fillId="0" borderId="19" xfId="0" applyNumberFormat="1" applyFont="1" applyBorder="1" applyAlignment="1">
      <alignment horizontal="center" vertical="center" wrapText="1"/>
    </xf>
    <xf numFmtId="165" fontId="16" fillId="0" borderId="18" xfId="42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" fontId="16" fillId="0" borderId="18" xfId="42" applyNumberFormat="1" applyFont="1" applyBorder="1" applyAlignment="1">
      <alignment horizontal="center" vertical="center" wrapText="1"/>
    </xf>
    <xf numFmtId="9" fontId="0" fillId="0" borderId="18" xfId="42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 wrapText="1"/>
    </xf>
    <xf numFmtId="9" fontId="0" fillId="0" borderId="18" xfId="0" applyNumberFormat="1" applyBorder="1" applyAlignment="1">
      <alignment horizontal="center" vertical="center" wrapText="1"/>
    </xf>
    <xf numFmtId="10" fontId="0" fillId="0" borderId="24" xfId="0" applyNumberFormat="1" applyBorder="1" applyAlignment="1">
      <alignment horizontal="center" vertical="center" wrapText="1"/>
    </xf>
    <xf numFmtId="10" fontId="0" fillId="0" borderId="26" xfId="0" applyNumberFormat="1" applyBorder="1" applyAlignment="1">
      <alignment horizontal="center" vertical="center" wrapText="1"/>
    </xf>
    <xf numFmtId="10" fontId="0" fillId="0" borderId="27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justify" vertical="justify" wrapText="1"/>
    </xf>
    <xf numFmtId="0" fontId="0" fillId="0" borderId="22" xfId="0" applyBorder="1" applyAlignment="1">
      <alignment horizontal="justify" vertical="justify" wrapText="1"/>
    </xf>
    <xf numFmtId="0" fontId="16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2" fontId="16" fillId="0" borderId="1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3" fontId="16" fillId="0" borderId="24" xfId="0" applyNumberFormat="1" applyFont="1" applyBorder="1" applyAlignment="1">
      <alignment horizontal="center" vertical="center" wrapText="1"/>
    </xf>
    <xf numFmtId="3" fontId="16" fillId="0" borderId="25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0" fontId="0" fillId="0" borderId="10" xfId="0" applyNumberFormat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9" fontId="16" fillId="0" borderId="10" xfId="0" applyNumberFormat="1" applyFont="1" applyBorder="1" applyAlignment="1">
      <alignment horizontal="center" vertical="center" wrapText="1"/>
    </xf>
    <xf numFmtId="9" fontId="16" fillId="0" borderId="18" xfId="0" applyNumberFormat="1" applyFont="1" applyBorder="1" applyAlignment="1">
      <alignment horizontal="center" vertical="center" wrapText="1"/>
    </xf>
    <xf numFmtId="10" fontId="16" fillId="0" borderId="10" xfId="0" applyNumberFormat="1" applyFont="1" applyBorder="1" applyAlignment="1">
      <alignment horizontal="center" vertical="center" wrapText="1"/>
    </xf>
    <xf numFmtId="10" fontId="16" fillId="0" borderId="18" xfId="0" applyNumberFormat="1" applyFont="1" applyBorder="1" applyAlignment="1">
      <alignment horizontal="center" vertical="center" wrapText="1"/>
    </xf>
    <xf numFmtId="10" fontId="16" fillId="0" borderId="16" xfId="0" applyNumberFormat="1" applyFont="1" applyBorder="1" applyAlignment="1">
      <alignment horizontal="center" vertical="center" wrapText="1"/>
    </xf>
    <xf numFmtId="10" fontId="16" fillId="0" borderId="19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 wrapText="1"/>
    </xf>
    <xf numFmtId="0" fontId="18" fillId="0" borderId="32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0" fillId="0" borderId="33" xfId="0" applyFont="1" applyBorder="1" applyAlignment="1">
      <alignment horizontal="center" vertical="center" wrapText="1"/>
    </xf>
    <xf numFmtId="10" fontId="16" fillId="0" borderId="33" xfId="0" applyNumberFormat="1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center" vertical="center" wrapText="1"/>
    </xf>
    <xf numFmtId="10" fontId="0" fillId="0" borderId="36" xfId="42" applyNumberFormat="1" applyFont="1" applyBorder="1" applyAlignment="1">
      <alignment horizontal="center" vertical="center" wrapText="1"/>
    </xf>
    <xf numFmtId="165" fontId="0" fillId="0" borderId="36" xfId="42" applyNumberFormat="1" applyFont="1" applyBorder="1" applyAlignment="1">
      <alignment horizontal="center" vertical="center" wrapText="1"/>
    </xf>
    <xf numFmtId="165" fontId="16" fillId="0" borderId="36" xfId="42" applyNumberFormat="1" applyFont="1" applyBorder="1" applyAlignment="1">
      <alignment horizontal="center" vertical="center" wrapText="1"/>
    </xf>
    <xf numFmtId="10" fontId="16" fillId="0" borderId="36" xfId="42" applyNumberFormat="1" applyFont="1" applyBorder="1" applyAlignment="1">
      <alignment horizontal="center" vertical="center" wrapText="1"/>
    </xf>
    <xf numFmtId="10" fontId="16" fillId="0" borderId="37" xfId="42" applyNumberFormat="1" applyFont="1" applyBorder="1" applyAlignment="1">
      <alignment horizontal="center" vertical="center" wrapText="1"/>
    </xf>
  </cellXfs>
  <cellStyles count="47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3" xr:uid="{D84B5179-765C-48EE-8223-C91DB40A54B0}"/>
    <cellStyle name="Nota" xfId="15" builtinId="10" customBuiltin="1"/>
    <cellStyle name="Porcentagem" xfId="42" builtinId="5"/>
    <cellStyle name="Porcentagem 2" xfId="46" xr:uid="{AC8108D3-0B80-49FA-B3C3-6109BA5B117F}"/>
    <cellStyle name="Porcentagem 3" xfId="45" xr:uid="{8934C3D4-10F8-424C-A2C2-F0AF8993ACC6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4" xr:uid="{87ABE631-96BB-40D2-9FD7-2F38C642B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0</xdr:row>
      <xdr:rowOff>52916</xdr:rowOff>
    </xdr:from>
    <xdr:to>
      <xdr:col>17</xdr:col>
      <xdr:colOff>689105</xdr:colOff>
      <xdr:row>3</xdr:row>
      <xdr:rowOff>117064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243416"/>
          <a:ext cx="641480" cy="60919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0</xdr:row>
      <xdr:rowOff>63501</xdr:rowOff>
    </xdr:from>
    <xdr:to>
      <xdr:col>0</xdr:col>
      <xdr:colOff>765012</xdr:colOff>
      <xdr:row>3</xdr:row>
      <xdr:rowOff>91793</xdr:rowOff>
    </xdr:to>
    <xdr:pic>
      <xdr:nvPicPr>
        <xdr:cNvPr id="2" name="Imagem 1" descr="Brasão - Prefeitura de São José dos Campos">
          <a:extLst>
            <a:ext uri="{FF2B5EF4-FFF2-40B4-BE49-F238E27FC236}">
              <a16:creationId xmlns:a16="http://schemas.microsoft.com/office/drawing/2014/main" id="{83C13B0E-FDA0-475C-A4C3-74A11688CA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392"/>
        <a:stretch/>
      </xdr:blipFill>
      <xdr:spPr bwMode="auto">
        <a:xfrm>
          <a:off x="152399" y="254001"/>
          <a:ext cx="612613" cy="573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98"/>
  <sheetViews>
    <sheetView showGridLines="0" tabSelected="1" zoomScale="83" zoomScaleNormal="83" zoomScaleSheetLayoutView="9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2" sqref="A2:R3"/>
    </sheetView>
  </sheetViews>
  <sheetFormatPr defaultRowHeight="15" x14ac:dyDescent="0.25"/>
  <cols>
    <col min="1" max="1" width="43" style="6" customWidth="1"/>
    <col min="2" max="18" width="12.7109375" style="2" customWidth="1"/>
    <col min="19" max="16384" width="9.140625" style="3"/>
  </cols>
  <sheetData>
    <row r="2" spans="1:18" ht="12" customHeight="1" x14ac:dyDescent="0.25">
      <c r="A2" s="93" t="s">
        <v>73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15.75" thickBot="1" x14ac:dyDescent="0.3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5.75" thickBot="1" x14ac:dyDescent="0.3">
      <c r="A4" s="7"/>
    </row>
    <row r="5" spans="1:18" ht="20.100000000000001" customHeight="1" thickBot="1" x14ac:dyDescent="0.3">
      <c r="A5" s="94" t="s">
        <v>8</v>
      </c>
      <c r="B5" s="88" t="s">
        <v>58</v>
      </c>
      <c r="C5" s="88"/>
      <c r="D5" s="79" t="s">
        <v>0</v>
      </c>
      <c r="E5" s="79"/>
      <c r="F5" s="79" t="s">
        <v>1</v>
      </c>
      <c r="G5" s="79"/>
      <c r="H5" s="79" t="s">
        <v>2</v>
      </c>
      <c r="I5" s="79"/>
      <c r="J5" s="79" t="s">
        <v>183</v>
      </c>
      <c r="K5" s="79"/>
      <c r="L5" s="79" t="s">
        <v>187</v>
      </c>
      <c r="M5" s="79"/>
      <c r="N5" s="79" t="s">
        <v>188</v>
      </c>
      <c r="O5" s="79"/>
      <c r="P5" s="79" t="s">
        <v>3</v>
      </c>
      <c r="Q5" s="79"/>
      <c r="R5" s="87"/>
    </row>
    <row r="6" spans="1:18" ht="24.75" thickBot="1" x14ac:dyDescent="0.3">
      <c r="A6" s="95"/>
      <c r="B6" s="8" t="s">
        <v>32</v>
      </c>
      <c r="C6" s="8" t="s">
        <v>7</v>
      </c>
      <c r="D6" s="8" t="s">
        <v>32</v>
      </c>
      <c r="E6" s="8" t="s">
        <v>7</v>
      </c>
      <c r="F6" s="8" t="s">
        <v>32</v>
      </c>
      <c r="G6" s="8" t="s">
        <v>7</v>
      </c>
      <c r="H6" s="8" t="s">
        <v>32</v>
      </c>
      <c r="I6" s="8" t="s">
        <v>7</v>
      </c>
      <c r="J6" s="8" t="s">
        <v>32</v>
      </c>
      <c r="K6" s="8" t="s">
        <v>7</v>
      </c>
      <c r="L6" s="8" t="s">
        <v>32</v>
      </c>
      <c r="M6" s="8" t="s">
        <v>7</v>
      </c>
      <c r="N6" s="8" t="s">
        <v>32</v>
      </c>
      <c r="O6" s="8" t="s">
        <v>7</v>
      </c>
      <c r="P6" s="8" t="s">
        <v>182</v>
      </c>
      <c r="Q6" s="8" t="s">
        <v>7</v>
      </c>
      <c r="R6" s="23" t="s">
        <v>5</v>
      </c>
    </row>
    <row r="7" spans="1:18" ht="20.100000000000001" customHeight="1" thickBot="1" x14ac:dyDescent="0.3">
      <c r="A7" s="24" t="s">
        <v>9</v>
      </c>
      <c r="B7" s="10">
        <v>10</v>
      </c>
      <c r="C7" s="10">
        <v>10</v>
      </c>
      <c r="D7" s="10">
        <v>10</v>
      </c>
      <c r="E7" s="10">
        <v>10</v>
      </c>
      <c r="F7" s="10">
        <v>10</v>
      </c>
      <c r="G7" s="10">
        <v>10</v>
      </c>
      <c r="H7" s="10">
        <v>10</v>
      </c>
      <c r="I7" s="10">
        <v>10</v>
      </c>
      <c r="J7" s="10">
        <v>10</v>
      </c>
      <c r="K7" s="10">
        <v>10</v>
      </c>
      <c r="L7" s="10">
        <v>10</v>
      </c>
      <c r="M7" s="10">
        <v>10</v>
      </c>
      <c r="N7" s="10">
        <v>10</v>
      </c>
      <c r="O7" s="10">
        <v>10</v>
      </c>
      <c r="P7" s="11">
        <f>B7*7</f>
        <v>70</v>
      </c>
      <c r="Q7" s="11">
        <f>C7+E7+G7+I7+K7+M7+O7</f>
        <v>70</v>
      </c>
      <c r="R7" s="25">
        <f>(Q7/P7)*100</f>
        <v>100</v>
      </c>
    </row>
    <row r="8" spans="1:18" ht="20.100000000000001" customHeight="1" thickBot="1" x14ac:dyDescent="0.3">
      <c r="A8" s="24" t="s">
        <v>10</v>
      </c>
      <c r="B8" s="10">
        <v>105</v>
      </c>
      <c r="C8" s="10">
        <v>105</v>
      </c>
      <c r="D8" s="10">
        <v>105</v>
      </c>
      <c r="E8" s="10">
        <v>110</v>
      </c>
      <c r="F8" s="10">
        <v>105</v>
      </c>
      <c r="G8" s="10">
        <v>101</v>
      </c>
      <c r="H8" s="10">
        <v>105</v>
      </c>
      <c r="I8" s="10">
        <v>95</v>
      </c>
      <c r="J8" s="10">
        <v>105</v>
      </c>
      <c r="K8" s="10">
        <v>80</v>
      </c>
      <c r="L8" s="10">
        <v>105</v>
      </c>
      <c r="M8" s="10">
        <v>106</v>
      </c>
      <c r="N8" s="10">
        <v>105</v>
      </c>
      <c r="O8" s="10">
        <v>85</v>
      </c>
      <c r="P8" s="11">
        <f t="shared" ref="P8:P33" si="0">B8*7</f>
        <v>735</v>
      </c>
      <c r="Q8" s="11">
        <f>C8+E8+G8+I8+K8+M8+O8</f>
        <v>682</v>
      </c>
      <c r="R8" s="25">
        <f>(Q8/P8)*100</f>
        <v>92.789115646258509</v>
      </c>
    </row>
    <row r="9" spans="1:18" ht="20.100000000000001" customHeight="1" thickBot="1" x14ac:dyDescent="0.3">
      <c r="A9" s="24" t="s">
        <v>11</v>
      </c>
      <c r="B9" s="10">
        <v>75</v>
      </c>
      <c r="C9" s="10">
        <v>80</v>
      </c>
      <c r="D9" s="10">
        <v>75</v>
      </c>
      <c r="E9" s="10">
        <v>80</v>
      </c>
      <c r="F9" s="10">
        <v>75</v>
      </c>
      <c r="G9" s="10">
        <v>70</v>
      </c>
      <c r="H9" s="10">
        <v>75</v>
      </c>
      <c r="I9" s="10">
        <v>60</v>
      </c>
      <c r="J9" s="10">
        <v>75</v>
      </c>
      <c r="K9" s="10">
        <v>80</v>
      </c>
      <c r="L9" s="10">
        <v>75</v>
      </c>
      <c r="M9" s="10">
        <v>60</v>
      </c>
      <c r="N9" s="10">
        <v>75</v>
      </c>
      <c r="O9" s="10">
        <v>80</v>
      </c>
      <c r="P9" s="11">
        <f t="shared" si="0"/>
        <v>525</v>
      </c>
      <c r="Q9" s="11">
        <f t="shared" ref="Q9:Q33" si="1">C9+E9+G9+I9+K9+M9+O9</f>
        <v>510</v>
      </c>
      <c r="R9" s="25">
        <f t="shared" ref="R9:R32" si="2">(Q9/P9)*100</f>
        <v>97.142857142857139</v>
      </c>
    </row>
    <row r="10" spans="1:18" ht="20.100000000000001" customHeight="1" thickBot="1" x14ac:dyDescent="0.3">
      <c r="A10" s="24" t="s">
        <v>12</v>
      </c>
      <c r="B10" s="10">
        <v>15</v>
      </c>
      <c r="C10" s="10">
        <v>8</v>
      </c>
      <c r="D10" s="10">
        <v>15</v>
      </c>
      <c r="E10" s="10">
        <v>16</v>
      </c>
      <c r="F10" s="10">
        <v>15</v>
      </c>
      <c r="G10" s="10">
        <v>12</v>
      </c>
      <c r="H10" s="10">
        <v>15</v>
      </c>
      <c r="I10" s="10">
        <v>18</v>
      </c>
      <c r="J10" s="10">
        <v>15</v>
      </c>
      <c r="K10" s="10">
        <v>16</v>
      </c>
      <c r="L10" s="10">
        <v>15</v>
      </c>
      <c r="M10" s="10">
        <v>33</v>
      </c>
      <c r="N10" s="10">
        <v>15</v>
      </c>
      <c r="O10" s="10">
        <v>42</v>
      </c>
      <c r="P10" s="11">
        <f t="shared" si="0"/>
        <v>105</v>
      </c>
      <c r="Q10" s="11">
        <f>C10+E10+G10+I10+K10+M10+O10</f>
        <v>145</v>
      </c>
      <c r="R10" s="25">
        <f>(Q10/P10)*100</f>
        <v>138.0952380952381</v>
      </c>
    </row>
    <row r="11" spans="1:18" ht="21" customHeight="1" thickBot="1" x14ac:dyDescent="0.3">
      <c r="A11" s="24" t="s">
        <v>69</v>
      </c>
      <c r="B11" s="10">
        <v>50</v>
      </c>
      <c r="C11" s="10">
        <v>125</v>
      </c>
      <c r="D11" s="10">
        <v>125</v>
      </c>
      <c r="E11" s="10">
        <v>125</v>
      </c>
      <c r="F11" s="10">
        <v>125</v>
      </c>
      <c r="G11" s="10">
        <v>125</v>
      </c>
      <c r="H11" s="10">
        <v>125</v>
      </c>
      <c r="I11" s="10">
        <v>100</v>
      </c>
      <c r="J11" s="10">
        <v>125</v>
      </c>
      <c r="K11" s="10">
        <v>135</v>
      </c>
      <c r="L11" s="10">
        <v>125</v>
      </c>
      <c r="M11" s="10">
        <v>154</v>
      </c>
      <c r="N11" s="10">
        <v>125</v>
      </c>
      <c r="O11" s="10">
        <v>128</v>
      </c>
      <c r="P11" s="11">
        <f t="shared" si="0"/>
        <v>350</v>
      </c>
      <c r="Q11" s="11">
        <f t="shared" si="1"/>
        <v>892</v>
      </c>
      <c r="R11" s="25">
        <f t="shared" si="2"/>
        <v>254.85714285714286</v>
      </c>
    </row>
    <row r="12" spans="1:18" ht="18.75" customHeight="1" thickBot="1" x14ac:dyDescent="0.3">
      <c r="A12" s="24" t="s">
        <v>13</v>
      </c>
      <c r="B12" s="10">
        <v>40</v>
      </c>
      <c r="C12" s="10">
        <v>45</v>
      </c>
      <c r="D12" s="10">
        <v>40</v>
      </c>
      <c r="E12" s="10">
        <v>45</v>
      </c>
      <c r="F12" s="10">
        <v>40</v>
      </c>
      <c r="G12" s="10">
        <v>30</v>
      </c>
      <c r="H12" s="10">
        <v>40</v>
      </c>
      <c r="I12" s="10">
        <v>45</v>
      </c>
      <c r="J12" s="10">
        <v>40</v>
      </c>
      <c r="K12" s="10">
        <v>40</v>
      </c>
      <c r="L12" s="10">
        <v>40</v>
      </c>
      <c r="M12" s="10">
        <v>45</v>
      </c>
      <c r="N12" s="10">
        <v>40</v>
      </c>
      <c r="O12" s="10">
        <v>40</v>
      </c>
      <c r="P12" s="11">
        <f t="shared" si="0"/>
        <v>280</v>
      </c>
      <c r="Q12" s="11">
        <f t="shared" si="1"/>
        <v>290</v>
      </c>
      <c r="R12" s="25">
        <f t="shared" si="2"/>
        <v>103.57142857142858</v>
      </c>
    </row>
    <row r="13" spans="1:18" ht="20.100000000000001" customHeight="1" thickBot="1" x14ac:dyDescent="0.3">
      <c r="A13" s="24" t="s">
        <v>14</v>
      </c>
      <c r="B13" s="10">
        <v>50</v>
      </c>
      <c r="C13" s="10">
        <v>40</v>
      </c>
      <c r="D13" s="10">
        <v>50</v>
      </c>
      <c r="E13" s="10">
        <v>45</v>
      </c>
      <c r="F13" s="10">
        <v>50</v>
      </c>
      <c r="G13" s="10">
        <v>70</v>
      </c>
      <c r="H13" s="10">
        <v>50</v>
      </c>
      <c r="I13" s="10">
        <v>45</v>
      </c>
      <c r="J13" s="10">
        <v>50</v>
      </c>
      <c r="K13" s="10">
        <v>60</v>
      </c>
      <c r="L13" s="10">
        <v>50</v>
      </c>
      <c r="M13" s="10">
        <v>50</v>
      </c>
      <c r="N13" s="10">
        <v>50</v>
      </c>
      <c r="O13" s="10">
        <v>45</v>
      </c>
      <c r="P13" s="11">
        <f t="shared" si="0"/>
        <v>350</v>
      </c>
      <c r="Q13" s="11">
        <f t="shared" si="1"/>
        <v>355</v>
      </c>
      <c r="R13" s="25">
        <f t="shared" si="2"/>
        <v>101.42857142857142</v>
      </c>
    </row>
    <row r="14" spans="1:18" ht="20.100000000000001" customHeight="1" thickBot="1" x14ac:dyDescent="0.3">
      <c r="A14" s="24" t="s">
        <v>15</v>
      </c>
      <c r="B14" s="10">
        <v>15</v>
      </c>
      <c r="C14" s="10">
        <v>15</v>
      </c>
      <c r="D14" s="10">
        <v>15</v>
      </c>
      <c r="E14" s="10">
        <v>15</v>
      </c>
      <c r="F14" s="10">
        <v>15</v>
      </c>
      <c r="G14" s="10">
        <v>15</v>
      </c>
      <c r="H14" s="10">
        <v>15</v>
      </c>
      <c r="I14" s="10">
        <v>15</v>
      </c>
      <c r="J14" s="10">
        <v>15</v>
      </c>
      <c r="K14" s="10">
        <v>15</v>
      </c>
      <c r="L14" s="10">
        <v>15</v>
      </c>
      <c r="M14" s="10">
        <v>15</v>
      </c>
      <c r="N14" s="10">
        <v>15</v>
      </c>
      <c r="O14" s="10">
        <v>15</v>
      </c>
      <c r="P14" s="11">
        <f t="shared" si="0"/>
        <v>105</v>
      </c>
      <c r="Q14" s="11">
        <f t="shared" si="1"/>
        <v>105</v>
      </c>
      <c r="R14" s="25">
        <f>(Q14/P14)*100</f>
        <v>100</v>
      </c>
    </row>
    <row r="15" spans="1:18" ht="20.100000000000001" customHeight="1" thickBot="1" x14ac:dyDescent="0.3">
      <c r="A15" s="24" t="s">
        <v>16</v>
      </c>
      <c r="B15" s="10">
        <v>25</v>
      </c>
      <c r="C15" s="10">
        <v>30</v>
      </c>
      <c r="D15" s="10">
        <v>25</v>
      </c>
      <c r="E15" s="10">
        <v>20</v>
      </c>
      <c r="F15" s="10">
        <v>25</v>
      </c>
      <c r="G15" s="10">
        <v>30</v>
      </c>
      <c r="H15" s="10">
        <v>25</v>
      </c>
      <c r="I15" s="10">
        <v>20</v>
      </c>
      <c r="J15" s="10">
        <v>25</v>
      </c>
      <c r="K15" s="10">
        <v>32</v>
      </c>
      <c r="L15" s="10">
        <v>25</v>
      </c>
      <c r="M15" s="10">
        <v>25</v>
      </c>
      <c r="N15" s="10">
        <v>25</v>
      </c>
      <c r="O15" s="10">
        <v>20</v>
      </c>
      <c r="P15" s="11">
        <f t="shared" si="0"/>
        <v>175</v>
      </c>
      <c r="Q15" s="11">
        <f t="shared" si="1"/>
        <v>177</v>
      </c>
      <c r="R15" s="25">
        <f>(Q15/P15)*100</f>
        <v>101.14285714285714</v>
      </c>
    </row>
    <row r="16" spans="1:18" ht="20.100000000000001" customHeight="1" thickBot="1" x14ac:dyDescent="0.3">
      <c r="A16" s="24" t="s">
        <v>17</v>
      </c>
      <c r="B16" s="10">
        <v>30</v>
      </c>
      <c r="C16" s="10">
        <v>30</v>
      </c>
      <c r="D16" s="10">
        <v>30</v>
      </c>
      <c r="E16" s="10">
        <v>29</v>
      </c>
      <c r="F16" s="10">
        <v>30</v>
      </c>
      <c r="G16" s="10">
        <v>30</v>
      </c>
      <c r="H16" s="10">
        <v>30</v>
      </c>
      <c r="I16" s="10">
        <v>30</v>
      </c>
      <c r="J16" s="10">
        <v>30</v>
      </c>
      <c r="K16" s="10">
        <v>30</v>
      </c>
      <c r="L16" s="10">
        <v>30</v>
      </c>
      <c r="M16" s="10">
        <v>30</v>
      </c>
      <c r="N16" s="10">
        <v>30</v>
      </c>
      <c r="O16" s="10">
        <v>30</v>
      </c>
      <c r="P16" s="11">
        <f t="shared" si="0"/>
        <v>210</v>
      </c>
      <c r="Q16" s="11">
        <f t="shared" si="1"/>
        <v>209</v>
      </c>
      <c r="R16" s="25">
        <f t="shared" si="2"/>
        <v>99.523809523809518</v>
      </c>
    </row>
    <row r="17" spans="1:18" ht="20.100000000000001" customHeight="1" thickBot="1" x14ac:dyDescent="0.3">
      <c r="A17" s="24" t="s">
        <v>18</v>
      </c>
      <c r="B17" s="10">
        <v>27</v>
      </c>
      <c r="C17" s="10">
        <v>20</v>
      </c>
      <c r="D17" s="10">
        <v>27</v>
      </c>
      <c r="E17" s="10">
        <v>27</v>
      </c>
      <c r="F17" s="10">
        <v>27</v>
      </c>
      <c r="G17" s="10">
        <v>27</v>
      </c>
      <c r="H17" s="10">
        <v>27</v>
      </c>
      <c r="I17" s="10">
        <v>30</v>
      </c>
      <c r="J17" s="10">
        <v>27</v>
      </c>
      <c r="K17" s="10">
        <v>32</v>
      </c>
      <c r="L17" s="10">
        <v>27</v>
      </c>
      <c r="M17" s="10">
        <v>27</v>
      </c>
      <c r="N17" s="10">
        <v>27</v>
      </c>
      <c r="O17" s="10">
        <v>25</v>
      </c>
      <c r="P17" s="11">
        <f t="shared" si="0"/>
        <v>189</v>
      </c>
      <c r="Q17" s="11">
        <f t="shared" si="1"/>
        <v>188</v>
      </c>
      <c r="R17" s="25">
        <f t="shared" si="2"/>
        <v>99.470899470899468</v>
      </c>
    </row>
    <row r="18" spans="1:18" ht="20.100000000000001" customHeight="1" thickBot="1" x14ac:dyDescent="0.3">
      <c r="A18" s="24" t="s">
        <v>19</v>
      </c>
      <c r="B18" s="10">
        <v>50</v>
      </c>
      <c r="C18" s="10">
        <v>52</v>
      </c>
      <c r="D18" s="10">
        <v>50</v>
      </c>
      <c r="E18" s="10">
        <v>56</v>
      </c>
      <c r="F18" s="10">
        <v>50</v>
      </c>
      <c r="G18" s="10">
        <v>48</v>
      </c>
      <c r="H18" s="10">
        <v>50</v>
      </c>
      <c r="I18" s="10">
        <v>45</v>
      </c>
      <c r="J18" s="10">
        <v>50</v>
      </c>
      <c r="K18" s="10">
        <v>58</v>
      </c>
      <c r="L18" s="10">
        <v>50</v>
      </c>
      <c r="M18" s="10">
        <v>51</v>
      </c>
      <c r="N18" s="10">
        <v>50</v>
      </c>
      <c r="O18" s="10">
        <v>47</v>
      </c>
      <c r="P18" s="11">
        <f t="shared" si="0"/>
        <v>350</v>
      </c>
      <c r="Q18" s="11">
        <f t="shared" si="1"/>
        <v>357</v>
      </c>
      <c r="R18" s="25">
        <f t="shared" si="2"/>
        <v>102</v>
      </c>
    </row>
    <row r="19" spans="1:18" ht="20.100000000000001" customHeight="1" thickBot="1" x14ac:dyDescent="0.3">
      <c r="A19" s="24" t="s">
        <v>20</v>
      </c>
      <c r="B19" s="10">
        <v>4</v>
      </c>
      <c r="C19" s="10">
        <v>4</v>
      </c>
      <c r="D19" s="10">
        <v>4</v>
      </c>
      <c r="E19" s="10">
        <v>4</v>
      </c>
      <c r="F19" s="10">
        <v>4</v>
      </c>
      <c r="G19" s="10">
        <v>4</v>
      </c>
      <c r="H19" s="10">
        <v>4</v>
      </c>
      <c r="I19" s="10">
        <v>4</v>
      </c>
      <c r="J19" s="10">
        <v>4</v>
      </c>
      <c r="K19" s="10">
        <v>4</v>
      </c>
      <c r="L19" s="10">
        <v>4</v>
      </c>
      <c r="M19" s="10">
        <v>4</v>
      </c>
      <c r="N19" s="10">
        <v>4</v>
      </c>
      <c r="O19" s="10">
        <v>4</v>
      </c>
      <c r="P19" s="11">
        <f t="shared" si="0"/>
        <v>28</v>
      </c>
      <c r="Q19" s="11">
        <f t="shared" si="1"/>
        <v>28</v>
      </c>
      <c r="R19" s="25">
        <f t="shared" si="2"/>
        <v>100</v>
      </c>
    </row>
    <row r="20" spans="1:18" ht="20.100000000000001" customHeight="1" thickBot="1" x14ac:dyDescent="0.3">
      <c r="A20" s="24" t="s">
        <v>21</v>
      </c>
      <c r="B20" s="10">
        <v>48</v>
      </c>
      <c r="C20" s="10">
        <v>56</v>
      </c>
      <c r="D20" s="10">
        <v>48</v>
      </c>
      <c r="E20" s="10">
        <v>40</v>
      </c>
      <c r="F20" s="10">
        <v>48</v>
      </c>
      <c r="G20" s="10">
        <v>52</v>
      </c>
      <c r="H20" s="10">
        <v>48</v>
      </c>
      <c r="I20" s="10">
        <v>42</v>
      </c>
      <c r="J20" s="10">
        <v>48</v>
      </c>
      <c r="K20" s="10">
        <v>56</v>
      </c>
      <c r="L20" s="10">
        <v>48</v>
      </c>
      <c r="M20" s="10">
        <v>40</v>
      </c>
      <c r="N20" s="10">
        <v>48</v>
      </c>
      <c r="O20" s="10">
        <v>48</v>
      </c>
      <c r="P20" s="11">
        <f t="shared" si="0"/>
        <v>336</v>
      </c>
      <c r="Q20" s="11">
        <f t="shared" si="1"/>
        <v>334</v>
      </c>
      <c r="R20" s="25">
        <f t="shared" si="2"/>
        <v>99.404761904761912</v>
      </c>
    </row>
    <row r="21" spans="1:18" ht="20.100000000000001" customHeight="1" thickBot="1" x14ac:dyDescent="0.3">
      <c r="A21" s="24" t="s">
        <v>22</v>
      </c>
      <c r="B21" s="10">
        <v>250</v>
      </c>
      <c r="C21" s="10">
        <v>270</v>
      </c>
      <c r="D21" s="10">
        <v>250</v>
      </c>
      <c r="E21" s="10">
        <v>230</v>
      </c>
      <c r="F21" s="10">
        <v>250</v>
      </c>
      <c r="G21" s="10">
        <v>280</v>
      </c>
      <c r="H21" s="10">
        <v>250</v>
      </c>
      <c r="I21" s="10">
        <v>220</v>
      </c>
      <c r="J21" s="10">
        <v>250</v>
      </c>
      <c r="K21" s="10">
        <v>300</v>
      </c>
      <c r="L21" s="10">
        <v>250</v>
      </c>
      <c r="M21" s="10">
        <v>250</v>
      </c>
      <c r="N21" s="10">
        <v>250</v>
      </c>
      <c r="O21" s="10">
        <v>225</v>
      </c>
      <c r="P21" s="11">
        <f t="shared" si="0"/>
        <v>1750</v>
      </c>
      <c r="Q21" s="11">
        <f t="shared" si="1"/>
        <v>1775</v>
      </c>
      <c r="R21" s="25">
        <f t="shared" si="2"/>
        <v>101.42857142857142</v>
      </c>
    </row>
    <row r="22" spans="1:18" ht="19.5" customHeight="1" thickBot="1" x14ac:dyDescent="0.3">
      <c r="A22" s="24" t="s">
        <v>23</v>
      </c>
      <c r="B22" s="10">
        <v>100</v>
      </c>
      <c r="C22" s="10">
        <v>98</v>
      </c>
      <c r="D22" s="10">
        <v>100</v>
      </c>
      <c r="E22" s="10">
        <v>98</v>
      </c>
      <c r="F22" s="10">
        <v>100</v>
      </c>
      <c r="G22" s="10">
        <v>81</v>
      </c>
      <c r="H22" s="10">
        <v>100</v>
      </c>
      <c r="I22" s="10">
        <v>112</v>
      </c>
      <c r="J22" s="10">
        <v>100</v>
      </c>
      <c r="K22" s="10">
        <v>100</v>
      </c>
      <c r="L22" s="10">
        <v>100</v>
      </c>
      <c r="M22" s="10">
        <v>101</v>
      </c>
      <c r="N22" s="10">
        <v>100</v>
      </c>
      <c r="O22" s="10">
        <v>110</v>
      </c>
      <c r="P22" s="11">
        <f t="shared" si="0"/>
        <v>700</v>
      </c>
      <c r="Q22" s="11">
        <f t="shared" si="1"/>
        <v>700</v>
      </c>
      <c r="R22" s="25">
        <f>(Q22/P22)*100</f>
        <v>100</v>
      </c>
    </row>
    <row r="23" spans="1:18" ht="20.100000000000001" customHeight="1" thickBot="1" x14ac:dyDescent="0.3">
      <c r="A23" s="24" t="s">
        <v>71</v>
      </c>
      <c r="B23" s="101">
        <v>20</v>
      </c>
      <c r="C23" s="10">
        <v>21</v>
      </c>
      <c r="D23" s="91">
        <v>20</v>
      </c>
      <c r="E23" s="10">
        <v>20</v>
      </c>
      <c r="F23" s="91">
        <v>20</v>
      </c>
      <c r="G23" s="10">
        <v>17</v>
      </c>
      <c r="H23" s="91">
        <v>20</v>
      </c>
      <c r="I23" s="10">
        <v>15</v>
      </c>
      <c r="J23" s="91">
        <v>20</v>
      </c>
      <c r="K23" s="10">
        <v>19</v>
      </c>
      <c r="L23" s="91">
        <v>20</v>
      </c>
      <c r="M23" s="10">
        <v>17</v>
      </c>
      <c r="N23" s="91">
        <v>20</v>
      </c>
      <c r="O23" s="10">
        <v>18</v>
      </c>
      <c r="P23" s="11">
        <f t="shared" si="0"/>
        <v>140</v>
      </c>
      <c r="Q23" s="11">
        <f t="shared" si="1"/>
        <v>127</v>
      </c>
      <c r="R23" s="97">
        <f>((Q23+Q24)/P23)*100</f>
        <v>99.285714285714292</v>
      </c>
    </row>
    <row r="24" spans="1:18" ht="20.100000000000001" customHeight="1" thickBot="1" x14ac:dyDescent="0.3">
      <c r="A24" s="24" t="s">
        <v>72</v>
      </c>
      <c r="B24" s="101"/>
      <c r="C24" s="10">
        <v>4</v>
      </c>
      <c r="D24" s="92"/>
      <c r="E24" s="10">
        <v>0</v>
      </c>
      <c r="F24" s="92"/>
      <c r="G24" s="10">
        <v>3</v>
      </c>
      <c r="H24" s="92"/>
      <c r="I24" s="10">
        <v>0</v>
      </c>
      <c r="J24" s="92"/>
      <c r="K24" s="10">
        <v>0</v>
      </c>
      <c r="L24" s="92"/>
      <c r="M24" s="10">
        <v>3</v>
      </c>
      <c r="N24" s="92"/>
      <c r="O24" s="10">
        <v>2</v>
      </c>
      <c r="P24" s="11">
        <f t="shared" si="0"/>
        <v>0</v>
      </c>
      <c r="Q24" s="11">
        <f t="shared" si="1"/>
        <v>12</v>
      </c>
      <c r="R24" s="97"/>
    </row>
    <row r="25" spans="1:18" ht="21" customHeight="1" thickBot="1" x14ac:dyDescent="0.3">
      <c r="A25" s="24" t="s">
        <v>64</v>
      </c>
      <c r="B25" s="10">
        <v>80</v>
      </c>
      <c r="C25" s="10">
        <v>5</v>
      </c>
      <c r="D25" s="10">
        <v>5</v>
      </c>
      <c r="E25" s="10">
        <v>5</v>
      </c>
      <c r="F25" s="10">
        <v>5</v>
      </c>
      <c r="G25" s="10">
        <v>5</v>
      </c>
      <c r="H25" s="10">
        <v>5</v>
      </c>
      <c r="I25" s="10">
        <v>5</v>
      </c>
      <c r="J25" s="10">
        <v>5</v>
      </c>
      <c r="K25" s="10">
        <v>5</v>
      </c>
      <c r="L25" s="10">
        <v>5</v>
      </c>
      <c r="M25" s="10">
        <v>5</v>
      </c>
      <c r="N25" s="10">
        <v>5</v>
      </c>
      <c r="O25" s="10">
        <v>5</v>
      </c>
      <c r="P25" s="11">
        <f t="shared" si="0"/>
        <v>560</v>
      </c>
      <c r="Q25" s="11">
        <f t="shared" si="1"/>
        <v>35</v>
      </c>
      <c r="R25" s="25">
        <f>(Q25/P25)*100</f>
        <v>6.25</v>
      </c>
    </row>
    <row r="26" spans="1:18" ht="20.100000000000001" customHeight="1" thickBot="1" x14ac:dyDescent="0.3">
      <c r="A26" s="24" t="s">
        <v>24</v>
      </c>
      <c r="B26" s="10">
        <v>64</v>
      </c>
      <c r="C26" s="10">
        <v>64</v>
      </c>
      <c r="D26" s="10">
        <v>64</v>
      </c>
      <c r="E26" s="10">
        <v>64</v>
      </c>
      <c r="F26" s="10">
        <v>64</v>
      </c>
      <c r="G26" s="10">
        <v>64</v>
      </c>
      <c r="H26" s="10">
        <v>64</v>
      </c>
      <c r="I26" s="10">
        <v>64</v>
      </c>
      <c r="J26" s="10">
        <v>64</v>
      </c>
      <c r="K26" s="10">
        <v>73</v>
      </c>
      <c r="L26" s="10">
        <v>64</v>
      </c>
      <c r="M26" s="10">
        <v>64</v>
      </c>
      <c r="N26" s="10">
        <v>64</v>
      </c>
      <c r="O26" s="10">
        <v>60</v>
      </c>
      <c r="P26" s="11">
        <f>B26*7</f>
        <v>448</v>
      </c>
      <c r="Q26" s="11">
        <f t="shared" si="1"/>
        <v>453</v>
      </c>
      <c r="R26" s="25">
        <f t="shared" si="2"/>
        <v>101.11607142857142</v>
      </c>
    </row>
    <row r="27" spans="1:18" ht="20.100000000000001" customHeight="1" thickBot="1" x14ac:dyDescent="0.3">
      <c r="A27" s="24" t="s">
        <v>25</v>
      </c>
      <c r="B27" s="10">
        <v>70</v>
      </c>
      <c r="C27" s="10">
        <v>65</v>
      </c>
      <c r="D27" s="10">
        <v>70</v>
      </c>
      <c r="E27" s="10">
        <v>70</v>
      </c>
      <c r="F27" s="10">
        <v>70</v>
      </c>
      <c r="G27" s="10">
        <v>85</v>
      </c>
      <c r="H27" s="10">
        <v>70</v>
      </c>
      <c r="I27" s="10">
        <v>60</v>
      </c>
      <c r="J27" s="10">
        <v>70</v>
      </c>
      <c r="K27" s="10">
        <v>72</v>
      </c>
      <c r="L27" s="10">
        <v>70</v>
      </c>
      <c r="M27" s="10">
        <v>102</v>
      </c>
      <c r="N27" s="10">
        <v>70</v>
      </c>
      <c r="O27" s="10">
        <v>42</v>
      </c>
      <c r="P27" s="11">
        <f t="shared" si="0"/>
        <v>490</v>
      </c>
      <c r="Q27" s="11">
        <f t="shared" si="1"/>
        <v>496</v>
      </c>
      <c r="R27" s="25">
        <f t="shared" si="2"/>
        <v>101.22448979591836</v>
      </c>
    </row>
    <row r="28" spans="1:18" ht="20.100000000000001" customHeight="1" thickBot="1" x14ac:dyDescent="0.3">
      <c r="A28" s="24" t="s">
        <v>26</v>
      </c>
      <c r="B28" s="10">
        <v>20</v>
      </c>
      <c r="C28" s="10">
        <v>22</v>
      </c>
      <c r="D28" s="10">
        <v>20</v>
      </c>
      <c r="E28" s="10">
        <v>22</v>
      </c>
      <c r="F28" s="10">
        <v>20</v>
      </c>
      <c r="G28" s="10">
        <v>16</v>
      </c>
      <c r="H28" s="10">
        <v>20</v>
      </c>
      <c r="I28" s="10">
        <v>20</v>
      </c>
      <c r="J28" s="10">
        <v>20</v>
      </c>
      <c r="K28" s="10">
        <v>28</v>
      </c>
      <c r="L28" s="10">
        <v>20</v>
      </c>
      <c r="M28" s="10">
        <v>20</v>
      </c>
      <c r="N28" s="10">
        <v>20</v>
      </c>
      <c r="O28" s="10">
        <v>17</v>
      </c>
      <c r="P28" s="11">
        <f>B28*7</f>
        <v>140</v>
      </c>
      <c r="Q28" s="11">
        <f t="shared" si="1"/>
        <v>145</v>
      </c>
      <c r="R28" s="25">
        <f t="shared" si="2"/>
        <v>103.57142857142858</v>
      </c>
    </row>
    <row r="29" spans="1:18" ht="20.100000000000001" customHeight="1" thickBot="1" x14ac:dyDescent="0.3">
      <c r="A29" s="24" t="s">
        <v>27</v>
      </c>
      <c r="B29" s="10">
        <v>28</v>
      </c>
      <c r="C29" s="10">
        <v>25</v>
      </c>
      <c r="D29" s="10">
        <v>28</v>
      </c>
      <c r="E29" s="10">
        <v>30</v>
      </c>
      <c r="F29" s="10">
        <v>28</v>
      </c>
      <c r="G29" s="10">
        <v>25</v>
      </c>
      <c r="H29" s="10">
        <v>28</v>
      </c>
      <c r="I29" s="10">
        <v>30</v>
      </c>
      <c r="J29" s="10">
        <v>28</v>
      </c>
      <c r="K29" s="10">
        <v>28</v>
      </c>
      <c r="L29" s="10">
        <v>28</v>
      </c>
      <c r="M29" s="10">
        <v>28</v>
      </c>
      <c r="N29" s="10">
        <v>28</v>
      </c>
      <c r="O29" s="10">
        <v>28</v>
      </c>
      <c r="P29" s="11">
        <f>B29*7</f>
        <v>196</v>
      </c>
      <c r="Q29" s="11">
        <f t="shared" si="1"/>
        <v>194</v>
      </c>
      <c r="R29" s="25">
        <f t="shared" si="2"/>
        <v>98.979591836734699</v>
      </c>
    </row>
    <row r="30" spans="1:18" ht="20.100000000000001" customHeight="1" thickBot="1" x14ac:dyDescent="0.3">
      <c r="A30" s="24" t="s">
        <v>28</v>
      </c>
      <c r="B30" s="10">
        <v>10</v>
      </c>
      <c r="C30" s="10">
        <v>10</v>
      </c>
      <c r="D30" s="10">
        <v>10</v>
      </c>
      <c r="E30" s="10">
        <v>10</v>
      </c>
      <c r="F30" s="10">
        <v>10</v>
      </c>
      <c r="G30" s="10">
        <v>10</v>
      </c>
      <c r="H30" s="10">
        <v>10</v>
      </c>
      <c r="I30" s="10">
        <v>10</v>
      </c>
      <c r="J30" s="10">
        <v>10</v>
      </c>
      <c r="K30" s="10">
        <v>10</v>
      </c>
      <c r="L30" s="10">
        <v>10</v>
      </c>
      <c r="M30" s="10">
        <v>10</v>
      </c>
      <c r="N30" s="10">
        <v>10</v>
      </c>
      <c r="O30" s="10">
        <v>10</v>
      </c>
      <c r="P30" s="11">
        <f t="shared" si="0"/>
        <v>70</v>
      </c>
      <c r="Q30" s="11">
        <f t="shared" si="1"/>
        <v>70</v>
      </c>
      <c r="R30" s="25">
        <f t="shared" si="2"/>
        <v>100</v>
      </c>
    </row>
    <row r="31" spans="1:18" ht="20.100000000000001" customHeight="1" thickBot="1" x14ac:dyDescent="0.3">
      <c r="A31" s="24" t="s">
        <v>29</v>
      </c>
      <c r="B31" s="10">
        <v>35</v>
      </c>
      <c r="C31" s="10">
        <v>40</v>
      </c>
      <c r="D31" s="10">
        <v>35</v>
      </c>
      <c r="E31" s="10">
        <v>30</v>
      </c>
      <c r="F31" s="10">
        <v>35</v>
      </c>
      <c r="G31" s="10">
        <v>35</v>
      </c>
      <c r="H31" s="10">
        <v>35</v>
      </c>
      <c r="I31" s="10">
        <v>35</v>
      </c>
      <c r="J31" s="10">
        <v>35</v>
      </c>
      <c r="K31" s="10">
        <v>40</v>
      </c>
      <c r="L31" s="10">
        <v>35</v>
      </c>
      <c r="M31" s="10">
        <v>35</v>
      </c>
      <c r="N31" s="10">
        <v>35</v>
      </c>
      <c r="O31" s="10">
        <v>25</v>
      </c>
      <c r="P31" s="11">
        <f t="shared" si="0"/>
        <v>245</v>
      </c>
      <c r="Q31" s="11">
        <f t="shared" si="1"/>
        <v>240</v>
      </c>
      <c r="R31" s="25">
        <f t="shared" si="2"/>
        <v>97.959183673469383</v>
      </c>
    </row>
    <row r="32" spans="1:18" ht="20.100000000000001" customHeight="1" thickBot="1" x14ac:dyDescent="0.3">
      <c r="A32" s="24" t="s">
        <v>30</v>
      </c>
      <c r="B32" s="10">
        <v>35</v>
      </c>
      <c r="C32" s="10">
        <v>35</v>
      </c>
      <c r="D32" s="10">
        <v>35</v>
      </c>
      <c r="E32" s="10">
        <v>30</v>
      </c>
      <c r="F32" s="10">
        <v>35</v>
      </c>
      <c r="G32" s="10">
        <v>30</v>
      </c>
      <c r="H32" s="10">
        <v>35</v>
      </c>
      <c r="I32" s="10">
        <v>45</v>
      </c>
      <c r="J32" s="10">
        <v>35</v>
      </c>
      <c r="K32" s="10">
        <v>40</v>
      </c>
      <c r="L32" s="10">
        <v>35</v>
      </c>
      <c r="M32" s="10">
        <v>35</v>
      </c>
      <c r="N32" s="10">
        <v>35</v>
      </c>
      <c r="O32" s="10">
        <v>42</v>
      </c>
      <c r="P32" s="11">
        <f t="shared" si="0"/>
        <v>245</v>
      </c>
      <c r="Q32" s="11">
        <f t="shared" si="1"/>
        <v>257</v>
      </c>
      <c r="R32" s="25">
        <f t="shared" si="2"/>
        <v>104.89795918367346</v>
      </c>
    </row>
    <row r="33" spans="1:18" ht="20.100000000000001" customHeight="1" thickBot="1" x14ac:dyDescent="0.3">
      <c r="A33" s="24" t="s">
        <v>31</v>
      </c>
      <c r="B33" s="10">
        <v>70</v>
      </c>
      <c r="C33" s="10">
        <v>70</v>
      </c>
      <c r="D33" s="10">
        <v>70</v>
      </c>
      <c r="E33" s="10">
        <v>70</v>
      </c>
      <c r="F33" s="10">
        <v>70</v>
      </c>
      <c r="G33" s="10">
        <v>70</v>
      </c>
      <c r="H33" s="10">
        <v>70</v>
      </c>
      <c r="I33" s="10">
        <v>70</v>
      </c>
      <c r="J33" s="10">
        <v>70</v>
      </c>
      <c r="K33" s="10">
        <v>70</v>
      </c>
      <c r="L33" s="10">
        <v>70</v>
      </c>
      <c r="M33" s="10">
        <v>70</v>
      </c>
      <c r="N33" s="10">
        <v>70</v>
      </c>
      <c r="O33" s="10">
        <v>70</v>
      </c>
      <c r="P33" s="11">
        <f t="shared" si="0"/>
        <v>490</v>
      </c>
      <c r="Q33" s="11">
        <f t="shared" si="1"/>
        <v>490</v>
      </c>
      <c r="R33" s="25">
        <f>(Q33/P33)*100</f>
        <v>100</v>
      </c>
    </row>
    <row r="34" spans="1:18" s="33" customFormat="1" ht="20.100000000000001" customHeight="1" thickBot="1" x14ac:dyDescent="0.3">
      <c r="A34" s="31" t="s">
        <v>3</v>
      </c>
      <c r="B34" s="29">
        <f>SUM(B7:B33)</f>
        <v>1326</v>
      </c>
      <c r="C34" s="32">
        <f>SUM(C7:C33)</f>
        <v>1349</v>
      </c>
      <c r="D34" s="29">
        <f>SUM(D7:D33)</f>
        <v>1326</v>
      </c>
      <c r="E34" s="29">
        <f t="shared" ref="E34:I34" si="3">SUM(E7:E33)</f>
        <v>1301</v>
      </c>
      <c r="F34" s="29">
        <f>SUM(F7:F33)</f>
        <v>1326</v>
      </c>
      <c r="G34" s="29">
        <f>SUM(G7:G33)</f>
        <v>1345</v>
      </c>
      <c r="H34" s="29">
        <f>SUM(H7:H33)</f>
        <v>1326</v>
      </c>
      <c r="I34" s="32">
        <f t="shared" si="3"/>
        <v>1245</v>
      </c>
      <c r="J34" s="29">
        <f t="shared" ref="J34:N34" si="4">SUM(J7:J33)</f>
        <v>1326</v>
      </c>
      <c r="K34" s="32">
        <f t="shared" si="4"/>
        <v>1433</v>
      </c>
      <c r="L34" s="29">
        <f t="shared" si="4"/>
        <v>1326</v>
      </c>
      <c r="M34" s="32">
        <f t="shared" si="4"/>
        <v>1390</v>
      </c>
      <c r="N34" s="29">
        <f t="shared" si="4"/>
        <v>1326</v>
      </c>
      <c r="O34" s="32">
        <v>25</v>
      </c>
      <c r="P34" s="11">
        <f>B34+D34+F34+H34+J34+L34+N34</f>
        <v>9282</v>
      </c>
      <c r="Q34" s="11">
        <f>C34+E34+G34+I34+K34+M34</f>
        <v>8063</v>
      </c>
      <c r="R34" s="30">
        <f>(Q34/P34)*100</f>
        <v>86.867054514113335</v>
      </c>
    </row>
    <row r="35" spans="1:18" ht="115.5" customHeight="1" thickBot="1" x14ac:dyDescent="0.3">
      <c r="A35" s="34" t="s">
        <v>70</v>
      </c>
      <c r="B35" s="85" t="s">
        <v>181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6"/>
    </row>
    <row r="36" spans="1:18" ht="15.75" thickBot="1" x14ac:dyDescent="0.3">
      <c r="A36" s="96"/>
      <c r="B36" s="96"/>
      <c r="C36" s="96"/>
      <c r="D36" s="4"/>
    </row>
    <row r="37" spans="1:18" ht="15.75" thickBot="1" x14ac:dyDescent="0.3">
      <c r="A37" s="94" t="s">
        <v>166</v>
      </c>
      <c r="B37" s="88" t="s">
        <v>58</v>
      </c>
      <c r="C37" s="88"/>
      <c r="D37" s="79" t="s">
        <v>0</v>
      </c>
      <c r="E37" s="79"/>
      <c r="F37" s="79" t="s">
        <v>1</v>
      </c>
      <c r="G37" s="79"/>
      <c r="H37" s="79" t="s">
        <v>2</v>
      </c>
      <c r="I37" s="79"/>
      <c r="J37" s="79" t="s">
        <v>183</v>
      </c>
      <c r="K37" s="79"/>
      <c r="L37" s="79" t="s">
        <v>187</v>
      </c>
      <c r="M37" s="79"/>
      <c r="N37" s="79" t="s">
        <v>188</v>
      </c>
      <c r="O37" s="79"/>
      <c r="P37" s="79" t="s">
        <v>3</v>
      </c>
      <c r="Q37" s="79"/>
      <c r="R37" s="87"/>
    </row>
    <row r="38" spans="1:18" ht="24.75" thickBot="1" x14ac:dyDescent="0.3">
      <c r="A38" s="95"/>
      <c r="B38" s="8" t="s">
        <v>32</v>
      </c>
      <c r="C38" s="8" t="s">
        <v>7</v>
      </c>
      <c r="D38" s="8" t="s">
        <v>32</v>
      </c>
      <c r="E38" s="8" t="s">
        <v>7</v>
      </c>
      <c r="F38" s="8" t="s">
        <v>32</v>
      </c>
      <c r="G38" s="8" t="s">
        <v>7</v>
      </c>
      <c r="H38" s="8" t="s">
        <v>32</v>
      </c>
      <c r="I38" s="8" t="s">
        <v>7</v>
      </c>
      <c r="J38" s="8" t="s">
        <v>32</v>
      </c>
      <c r="K38" s="8" t="s">
        <v>7</v>
      </c>
      <c r="L38" s="8" t="s">
        <v>32</v>
      </c>
      <c r="M38" s="8" t="s">
        <v>7</v>
      </c>
      <c r="N38" s="8" t="s">
        <v>32</v>
      </c>
      <c r="O38" s="8" t="s">
        <v>7</v>
      </c>
      <c r="P38" s="8" t="s">
        <v>182</v>
      </c>
      <c r="Q38" s="8" t="s">
        <v>7</v>
      </c>
      <c r="R38" s="23" t="s">
        <v>5</v>
      </c>
    </row>
    <row r="39" spans="1:18" ht="15.75" thickBot="1" x14ac:dyDescent="0.3">
      <c r="A39" s="24" t="s">
        <v>167</v>
      </c>
      <c r="B39" s="10">
        <v>200</v>
      </c>
      <c r="C39" s="10">
        <v>225</v>
      </c>
      <c r="D39" s="10">
        <v>200</v>
      </c>
      <c r="E39" s="10">
        <v>184</v>
      </c>
      <c r="F39" s="10">
        <v>200</v>
      </c>
      <c r="G39" s="10">
        <v>223</v>
      </c>
      <c r="H39" s="10">
        <v>200</v>
      </c>
      <c r="I39" s="10">
        <v>170</v>
      </c>
      <c r="J39" s="10">
        <v>200</v>
      </c>
      <c r="K39" s="10">
        <v>234</v>
      </c>
      <c r="L39" s="10">
        <v>200</v>
      </c>
      <c r="M39" s="10">
        <v>228</v>
      </c>
      <c r="N39" s="10">
        <v>200</v>
      </c>
      <c r="O39" s="10">
        <v>180</v>
      </c>
      <c r="P39" s="11">
        <f>B39*7</f>
        <v>1400</v>
      </c>
      <c r="Q39" s="11">
        <f>C39+E39+G39+I39+K39+M39+O39</f>
        <v>1444</v>
      </c>
      <c r="R39" s="25">
        <f>(Q39/P39)*100</f>
        <v>103.14285714285714</v>
      </c>
    </row>
    <row r="40" spans="1:18" ht="15.75" thickBot="1" x14ac:dyDescent="0.3">
      <c r="A40" s="26" t="s">
        <v>168</v>
      </c>
      <c r="B40" s="28">
        <v>25</v>
      </c>
      <c r="C40" s="28">
        <v>25</v>
      </c>
      <c r="D40" s="28">
        <v>25</v>
      </c>
      <c r="E40" s="28">
        <v>25</v>
      </c>
      <c r="F40" s="28">
        <v>25</v>
      </c>
      <c r="G40" s="28">
        <v>24</v>
      </c>
      <c r="H40" s="28" t="s">
        <v>165</v>
      </c>
      <c r="I40" s="28">
        <v>0</v>
      </c>
      <c r="J40" s="28" t="s">
        <v>165</v>
      </c>
      <c r="K40" s="28">
        <v>0</v>
      </c>
      <c r="L40" s="28" t="s">
        <v>165</v>
      </c>
      <c r="M40" s="28">
        <v>0</v>
      </c>
      <c r="N40" s="28" t="s">
        <v>165</v>
      </c>
      <c r="O40" s="28">
        <v>0</v>
      </c>
      <c r="P40" s="29">
        <f>B40*7</f>
        <v>175</v>
      </c>
      <c r="Q40" s="29">
        <f>C40+E40+G40+I40+K40+M40+O40</f>
        <v>74</v>
      </c>
      <c r="R40" s="30">
        <f>(Q40/P40)*100</f>
        <v>42.285714285714285</v>
      </c>
    </row>
    <row r="41" spans="1:18" ht="15.75" thickBot="1" x14ac:dyDescent="0.3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</row>
    <row r="42" spans="1:18" ht="20.100000000000001" customHeight="1" thickBot="1" x14ac:dyDescent="0.3">
      <c r="A42" s="94" t="s">
        <v>33</v>
      </c>
      <c r="B42" s="88" t="s">
        <v>58</v>
      </c>
      <c r="C42" s="88"/>
      <c r="D42" s="79" t="s">
        <v>0</v>
      </c>
      <c r="E42" s="79"/>
      <c r="F42" s="79" t="s">
        <v>1</v>
      </c>
      <c r="G42" s="79"/>
      <c r="H42" s="79" t="s">
        <v>2</v>
      </c>
      <c r="I42" s="79"/>
      <c r="J42" s="79" t="s">
        <v>183</v>
      </c>
      <c r="K42" s="79"/>
      <c r="L42" s="79" t="s">
        <v>187</v>
      </c>
      <c r="M42" s="79"/>
      <c r="N42" s="79" t="s">
        <v>188</v>
      </c>
      <c r="O42" s="79"/>
      <c r="P42" s="79" t="s">
        <v>3</v>
      </c>
      <c r="Q42" s="79"/>
      <c r="R42" s="87"/>
    </row>
    <row r="43" spans="1:18" ht="27.75" customHeight="1" thickBot="1" x14ac:dyDescent="0.3">
      <c r="A43" s="95"/>
      <c r="B43" s="8" t="s">
        <v>32</v>
      </c>
      <c r="C43" s="8" t="s">
        <v>7</v>
      </c>
      <c r="D43" s="8" t="s">
        <v>32</v>
      </c>
      <c r="E43" s="8" t="s">
        <v>7</v>
      </c>
      <c r="F43" s="8" t="s">
        <v>32</v>
      </c>
      <c r="G43" s="8" t="s">
        <v>7</v>
      </c>
      <c r="H43" s="8" t="s">
        <v>32</v>
      </c>
      <c r="I43" s="8" t="s">
        <v>7</v>
      </c>
      <c r="J43" s="8" t="s">
        <v>32</v>
      </c>
      <c r="K43" s="8" t="s">
        <v>7</v>
      </c>
      <c r="L43" s="8" t="s">
        <v>32</v>
      </c>
      <c r="M43" s="8" t="s">
        <v>7</v>
      </c>
      <c r="N43" s="8" t="s">
        <v>32</v>
      </c>
      <c r="O43" s="8" t="s">
        <v>7</v>
      </c>
      <c r="P43" s="8" t="s">
        <v>182</v>
      </c>
      <c r="Q43" s="8" t="s">
        <v>7</v>
      </c>
      <c r="R43" s="35" t="s">
        <v>5</v>
      </c>
    </row>
    <row r="44" spans="1:18" ht="31.5" customHeight="1" thickBot="1" x14ac:dyDescent="0.3">
      <c r="A44" s="24" t="s">
        <v>66</v>
      </c>
      <c r="B44" s="10">
        <v>5</v>
      </c>
      <c r="C44" s="91">
        <v>30</v>
      </c>
      <c r="D44" s="10">
        <v>5</v>
      </c>
      <c r="E44" s="91">
        <v>30</v>
      </c>
      <c r="F44" s="10">
        <v>5</v>
      </c>
      <c r="G44" s="91">
        <v>30</v>
      </c>
      <c r="H44" s="10">
        <v>5</v>
      </c>
      <c r="I44" s="91">
        <v>30</v>
      </c>
      <c r="J44" s="10">
        <v>5</v>
      </c>
      <c r="K44" s="91">
        <v>30</v>
      </c>
      <c r="L44" s="9">
        <v>5</v>
      </c>
      <c r="M44" s="91">
        <v>30</v>
      </c>
      <c r="N44" s="9">
        <v>5</v>
      </c>
      <c r="O44" s="91">
        <v>30</v>
      </c>
      <c r="P44" s="11">
        <f>B44*7</f>
        <v>35</v>
      </c>
      <c r="Q44" s="99">
        <f>SUM(C44,E44,G44,I44,M44,O44)</f>
        <v>180</v>
      </c>
      <c r="R44" s="25">
        <f>(Q44/P44)*100</f>
        <v>514.28571428571433</v>
      </c>
    </row>
    <row r="45" spans="1:18" ht="30.75" customHeight="1" thickBot="1" x14ac:dyDescent="0.3">
      <c r="A45" s="24" t="s">
        <v>65</v>
      </c>
      <c r="B45" s="10">
        <v>25</v>
      </c>
      <c r="C45" s="92"/>
      <c r="D45" s="10">
        <v>25</v>
      </c>
      <c r="E45" s="92"/>
      <c r="F45" s="10">
        <v>25</v>
      </c>
      <c r="G45" s="92"/>
      <c r="H45" s="10">
        <v>25</v>
      </c>
      <c r="I45" s="92"/>
      <c r="J45" s="10">
        <v>25</v>
      </c>
      <c r="K45" s="92"/>
      <c r="L45" s="10">
        <v>25</v>
      </c>
      <c r="M45" s="92"/>
      <c r="N45" s="10">
        <v>25</v>
      </c>
      <c r="O45" s="92"/>
      <c r="P45" s="11">
        <f>B45*7</f>
        <v>175</v>
      </c>
      <c r="Q45" s="100"/>
      <c r="R45" s="25">
        <f t="shared" ref="R45:R65" si="5">(Q45/P45)*100</f>
        <v>0</v>
      </c>
    </row>
    <row r="46" spans="1:18" ht="19.5" customHeight="1" thickBot="1" x14ac:dyDescent="0.3">
      <c r="A46" s="24" t="s">
        <v>34</v>
      </c>
      <c r="B46" s="10">
        <v>300</v>
      </c>
      <c r="C46" s="10">
        <v>320</v>
      </c>
      <c r="D46" s="10">
        <v>300</v>
      </c>
      <c r="E46" s="10">
        <v>280</v>
      </c>
      <c r="F46" s="10">
        <v>300</v>
      </c>
      <c r="G46" s="10">
        <v>320</v>
      </c>
      <c r="H46" s="10">
        <v>300</v>
      </c>
      <c r="I46" s="10">
        <v>0</v>
      </c>
      <c r="J46" s="10">
        <v>300</v>
      </c>
      <c r="K46" s="10">
        <v>0</v>
      </c>
      <c r="L46" s="10">
        <v>300</v>
      </c>
      <c r="M46" s="10">
        <v>0</v>
      </c>
      <c r="N46" s="10">
        <v>300</v>
      </c>
      <c r="O46" s="10">
        <v>0</v>
      </c>
      <c r="P46" s="11">
        <f t="shared" ref="P46:P66" si="6">B46*7</f>
        <v>2100</v>
      </c>
      <c r="Q46" s="11">
        <f>SUM(C46,E46,G46,I46,M46,O46)</f>
        <v>920</v>
      </c>
      <c r="R46" s="25">
        <f>(Q46/P46)*100</f>
        <v>43.80952380952381</v>
      </c>
    </row>
    <row r="47" spans="1:18" ht="29.25" customHeight="1" thickBot="1" x14ac:dyDescent="0.3">
      <c r="A47" s="24" t="s">
        <v>35</v>
      </c>
      <c r="B47" s="10">
        <v>1200</v>
      </c>
      <c r="C47" s="10">
        <v>1200</v>
      </c>
      <c r="D47" s="10">
        <v>1200</v>
      </c>
      <c r="E47" s="10">
        <v>1100</v>
      </c>
      <c r="F47" s="10">
        <v>1200</v>
      </c>
      <c r="G47" s="10">
        <v>1250</v>
      </c>
      <c r="H47" s="10">
        <v>1200</v>
      </c>
      <c r="I47" s="10">
        <v>1100</v>
      </c>
      <c r="J47" s="10">
        <v>1200</v>
      </c>
      <c r="K47" s="10">
        <v>1005</v>
      </c>
      <c r="L47" s="10">
        <v>1200</v>
      </c>
      <c r="M47" s="10">
        <v>986</v>
      </c>
      <c r="N47" s="10">
        <v>1200</v>
      </c>
      <c r="O47" s="10">
        <v>842</v>
      </c>
      <c r="P47" s="11">
        <f t="shared" si="6"/>
        <v>8400</v>
      </c>
      <c r="Q47" s="11">
        <f t="shared" ref="Q47:Q66" si="7">SUM(C47,E47,G47,I47,M47,O47)</f>
        <v>6478</v>
      </c>
      <c r="R47" s="25">
        <f t="shared" si="5"/>
        <v>77.11904761904762</v>
      </c>
    </row>
    <row r="48" spans="1:18" ht="32.25" customHeight="1" thickBot="1" x14ac:dyDescent="0.3">
      <c r="A48" s="24" t="s">
        <v>36</v>
      </c>
      <c r="B48" s="10">
        <v>200</v>
      </c>
      <c r="C48" s="10">
        <v>200</v>
      </c>
      <c r="D48" s="10">
        <v>200</v>
      </c>
      <c r="E48" s="10">
        <v>200</v>
      </c>
      <c r="F48" s="10">
        <v>200</v>
      </c>
      <c r="G48" s="10">
        <v>200</v>
      </c>
      <c r="H48" s="10">
        <v>200</v>
      </c>
      <c r="I48" s="10">
        <v>214</v>
      </c>
      <c r="J48" s="10">
        <v>200</v>
      </c>
      <c r="K48" s="10">
        <v>214</v>
      </c>
      <c r="L48" s="10">
        <v>200</v>
      </c>
      <c r="M48" s="10">
        <v>200</v>
      </c>
      <c r="N48" s="10">
        <v>200</v>
      </c>
      <c r="O48" s="10">
        <v>200</v>
      </c>
      <c r="P48" s="11">
        <f>B48*7</f>
        <v>1400</v>
      </c>
      <c r="Q48" s="11">
        <f>SUM(C48,E48,G48,I48,M48,O48)</f>
        <v>1214</v>
      </c>
      <c r="R48" s="25">
        <f t="shared" si="5"/>
        <v>86.714285714285708</v>
      </c>
    </row>
    <row r="49" spans="1:18" ht="30.75" customHeight="1" thickBot="1" x14ac:dyDescent="0.3">
      <c r="A49" s="24" t="s">
        <v>37</v>
      </c>
      <c r="B49" s="10">
        <v>220</v>
      </c>
      <c r="C49" s="10">
        <v>228</v>
      </c>
      <c r="D49" s="10">
        <v>220</v>
      </c>
      <c r="E49" s="10">
        <v>220</v>
      </c>
      <c r="F49" s="10">
        <v>220</v>
      </c>
      <c r="G49" s="10">
        <v>250</v>
      </c>
      <c r="H49" s="10">
        <v>220</v>
      </c>
      <c r="I49" s="10">
        <v>220</v>
      </c>
      <c r="J49" s="10">
        <v>220</v>
      </c>
      <c r="K49" s="10">
        <v>222</v>
      </c>
      <c r="L49" s="10">
        <v>220</v>
      </c>
      <c r="M49" s="10">
        <v>196</v>
      </c>
      <c r="N49" s="10">
        <v>220</v>
      </c>
      <c r="O49" s="10">
        <v>220</v>
      </c>
      <c r="P49" s="11">
        <f t="shared" si="6"/>
        <v>1540</v>
      </c>
      <c r="Q49" s="11">
        <f>SUM(C49,E49,G49,I49,M49,O49)</f>
        <v>1334</v>
      </c>
      <c r="R49" s="25">
        <f t="shared" si="5"/>
        <v>86.623376623376629</v>
      </c>
    </row>
    <row r="50" spans="1:18" ht="30.75" customHeight="1" thickBot="1" x14ac:dyDescent="0.3">
      <c r="A50" s="24" t="s">
        <v>38</v>
      </c>
      <c r="B50" s="10">
        <v>14</v>
      </c>
      <c r="C50" s="10">
        <v>14</v>
      </c>
      <c r="D50" s="10">
        <v>14</v>
      </c>
      <c r="E50" s="10">
        <v>14</v>
      </c>
      <c r="F50" s="10">
        <v>14</v>
      </c>
      <c r="G50" s="10">
        <v>14</v>
      </c>
      <c r="H50" s="10">
        <v>14</v>
      </c>
      <c r="I50" s="10">
        <v>14</v>
      </c>
      <c r="J50" s="10">
        <v>14</v>
      </c>
      <c r="K50" s="10">
        <v>14</v>
      </c>
      <c r="L50" s="10">
        <v>14</v>
      </c>
      <c r="M50" s="10">
        <v>14</v>
      </c>
      <c r="N50" s="10">
        <v>14</v>
      </c>
      <c r="O50" s="10">
        <v>14</v>
      </c>
      <c r="P50" s="11">
        <f t="shared" si="6"/>
        <v>98</v>
      </c>
      <c r="Q50" s="11">
        <f t="shared" si="7"/>
        <v>84</v>
      </c>
      <c r="R50" s="25">
        <f t="shared" si="5"/>
        <v>85.714285714285708</v>
      </c>
    </row>
    <row r="51" spans="1:18" ht="20.25" customHeight="1" thickBot="1" x14ac:dyDescent="0.3">
      <c r="A51" s="24" t="s">
        <v>39</v>
      </c>
      <c r="B51" s="10">
        <v>60</v>
      </c>
      <c r="C51" s="10">
        <v>60</v>
      </c>
      <c r="D51" s="10">
        <v>60</v>
      </c>
      <c r="E51" s="10">
        <v>60</v>
      </c>
      <c r="F51" s="10">
        <v>60</v>
      </c>
      <c r="G51" s="10">
        <v>60</v>
      </c>
      <c r="H51" s="10">
        <v>60</v>
      </c>
      <c r="I51" s="10">
        <v>60</v>
      </c>
      <c r="J51" s="10">
        <v>60</v>
      </c>
      <c r="K51" s="10">
        <v>60</v>
      </c>
      <c r="L51" s="10">
        <v>60</v>
      </c>
      <c r="M51" s="10">
        <v>60</v>
      </c>
      <c r="N51" s="10">
        <v>60</v>
      </c>
      <c r="O51" s="10">
        <v>60</v>
      </c>
      <c r="P51" s="11">
        <f t="shared" si="6"/>
        <v>420</v>
      </c>
      <c r="Q51" s="11">
        <f t="shared" si="7"/>
        <v>360</v>
      </c>
      <c r="R51" s="25">
        <f>(Q51/P51)*100</f>
        <v>85.714285714285708</v>
      </c>
    </row>
    <row r="52" spans="1:18" ht="20.25" customHeight="1" thickBot="1" x14ac:dyDescent="0.3">
      <c r="A52" s="24" t="s">
        <v>40</v>
      </c>
      <c r="B52" s="10">
        <v>117</v>
      </c>
      <c r="C52" s="10">
        <v>122</v>
      </c>
      <c r="D52" s="10">
        <v>117</v>
      </c>
      <c r="E52" s="10">
        <v>67</v>
      </c>
      <c r="F52" s="10">
        <v>117</v>
      </c>
      <c r="G52" s="10">
        <v>128</v>
      </c>
      <c r="H52" s="10">
        <v>117</v>
      </c>
      <c r="I52" s="10">
        <v>145</v>
      </c>
      <c r="J52" s="10">
        <v>117</v>
      </c>
      <c r="K52" s="10">
        <v>126</v>
      </c>
      <c r="L52" s="10">
        <v>117</v>
      </c>
      <c r="M52" s="10">
        <v>100</v>
      </c>
      <c r="N52" s="10">
        <v>117</v>
      </c>
      <c r="O52" s="10">
        <v>108</v>
      </c>
      <c r="P52" s="11">
        <f t="shared" si="6"/>
        <v>819</v>
      </c>
      <c r="Q52" s="11">
        <f t="shared" si="7"/>
        <v>670</v>
      </c>
      <c r="R52" s="25">
        <f t="shared" si="5"/>
        <v>81.807081807081801</v>
      </c>
    </row>
    <row r="53" spans="1:18" ht="31.5" customHeight="1" thickBot="1" x14ac:dyDescent="0.3">
      <c r="A53" s="24" t="s">
        <v>41</v>
      </c>
      <c r="B53" s="10">
        <v>150</v>
      </c>
      <c r="C53" s="10">
        <v>150</v>
      </c>
      <c r="D53" s="10">
        <v>150</v>
      </c>
      <c r="E53" s="10">
        <v>150</v>
      </c>
      <c r="F53" s="10">
        <v>150</v>
      </c>
      <c r="G53" s="10">
        <v>170</v>
      </c>
      <c r="H53" s="10">
        <v>150</v>
      </c>
      <c r="I53" s="10">
        <v>140</v>
      </c>
      <c r="J53" s="10">
        <v>150</v>
      </c>
      <c r="K53" s="10">
        <v>156</v>
      </c>
      <c r="L53" s="10">
        <v>150</v>
      </c>
      <c r="M53" s="10">
        <v>150</v>
      </c>
      <c r="N53" s="10">
        <v>150</v>
      </c>
      <c r="O53" s="10">
        <v>150</v>
      </c>
      <c r="P53" s="11">
        <f t="shared" si="6"/>
        <v>1050</v>
      </c>
      <c r="Q53" s="11">
        <f t="shared" si="7"/>
        <v>910</v>
      </c>
      <c r="R53" s="25">
        <f t="shared" si="5"/>
        <v>86.666666666666671</v>
      </c>
    </row>
    <row r="54" spans="1:18" ht="28.5" customHeight="1" thickBot="1" x14ac:dyDescent="0.3">
      <c r="A54" s="24" t="s">
        <v>42</v>
      </c>
      <c r="B54" s="10">
        <v>70</v>
      </c>
      <c r="C54" s="10">
        <v>70</v>
      </c>
      <c r="D54" s="10">
        <v>70</v>
      </c>
      <c r="E54" s="10">
        <v>70</v>
      </c>
      <c r="F54" s="10">
        <v>70</v>
      </c>
      <c r="G54" s="10">
        <v>70</v>
      </c>
      <c r="H54" s="10">
        <v>70</v>
      </c>
      <c r="I54" s="10">
        <v>70</v>
      </c>
      <c r="J54" s="10">
        <v>70</v>
      </c>
      <c r="K54" s="10">
        <v>76</v>
      </c>
      <c r="L54" s="10">
        <v>70</v>
      </c>
      <c r="M54" s="10">
        <v>70</v>
      </c>
      <c r="N54" s="10">
        <v>70</v>
      </c>
      <c r="O54" s="10">
        <v>70</v>
      </c>
      <c r="P54" s="11">
        <f t="shared" si="6"/>
        <v>490</v>
      </c>
      <c r="Q54" s="11">
        <f t="shared" si="7"/>
        <v>420</v>
      </c>
      <c r="R54" s="25">
        <f t="shared" si="5"/>
        <v>85.714285714285708</v>
      </c>
    </row>
    <row r="55" spans="1:18" ht="20.100000000000001" customHeight="1" thickBot="1" x14ac:dyDescent="0.3">
      <c r="A55" s="24" t="s">
        <v>43</v>
      </c>
      <c r="B55" s="10">
        <v>25</v>
      </c>
      <c r="C55" s="10">
        <v>25</v>
      </c>
      <c r="D55" s="10">
        <v>25</v>
      </c>
      <c r="E55" s="10">
        <v>25</v>
      </c>
      <c r="F55" s="10">
        <v>25</v>
      </c>
      <c r="G55" s="10">
        <v>20</v>
      </c>
      <c r="H55" s="10">
        <v>25</v>
      </c>
      <c r="I55" s="10">
        <v>30</v>
      </c>
      <c r="J55" s="10">
        <v>25</v>
      </c>
      <c r="K55" s="10">
        <v>28</v>
      </c>
      <c r="L55" s="10">
        <v>25</v>
      </c>
      <c r="M55" s="10">
        <v>25</v>
      </c>
      <c r="N55" s="10">
        <v>25</v>
      </c>
      <c r="O55" s="10">
        <v>25</v>
      </c>
      <c r="P55" s="11">
        <f t="shared" si="6"/>
        <v>175</v>
      </c>
      <c r="Q55" s="11">
        <f t="shared" si="7"/>
        <v>150</v>
      </c>
      <c r="R55" s="25">
        <f t="shared" si="5"/>
        <v>85.714285714285708</v>
      </c>
    </row>
    <row r="56" spans="1:18" ht="20.100000000000001" customHeight="1" thickBot="1" x14ac:dyDescent="0.3">
      <c r="A56" s="24" t="s">
        <v>67</v>
      </c>
      <c r="B56" s="10">
        <v>4</v>
      </c>
      <c r="C56" s="10">
        <v>14</v>
      </c>
      <c r="D56" s="10">
        <v>4</v>
      </c>
      <c r="E56" s="10">
        <v>14</v>
      </c>
      <c r="F56" s="10">
        <v>4</v>
      </c>
      <c r="G56" s="10">
        <v>14</v>
      </c>
      <c r="H56" s="10">
        <v>4</v>
      </c>
      <c r="I56" s="10">
        <v>0</v>
      </c>
      <c r="J56" s="10">
        <v>4</v>
      </c>
      <c r="K56" s="10">
        <v>0</v>
      </c>
      <c r="L56" s="10">
        <v>4</v>
      </c>
      <c r="M56" s="10">
        <v>14</v>
      </c>
      <c r="N56" s="10">
        <v>4</v>
      </c>
      <c r="O56" s="10">
        <v>14</v>
      </c>
      <c r="P56" s="11">
        <f>B56*7</f>
        <v>28</v>
      </c>
      <c r="Q56" s="11">
        <f t="shared" si="7"/>
        <v>70</v>
      </c>
      <c r="R56" s="25">
        <f t="shared" si="5"/>
        <v>250</v>
      </c>
    </row>
    <row r="57" spans="1:18" ht="20.100000000000001" customHeight="1" thickBot="1" x14ac:dyDescent="0.3">
      <c r="A57" s="24" t="s">
        <v>44</v>
      </c>
      <c r="B57" s="10">
        <v>50</v>
      </c>
      <c r="C57" s="10">
        <v>50</v>
      </c>
      <c r="D57" s="10">
        <v>50</v>
      </c>
      <c r="E57" s="10">
        <v>50</v>
      </c>
      <c r="F57" s="10">
        <v>50</v>
      </c>
      <c r="G57" s="10">
        <v>50</v>
      </c>
      <c r="H57" s="10">
        <v>50</v>
      </c>
      <c r="I57" s="10">
        <v>50</v>
      </c>
      <c r="J57" s="10">
        <v>50</v>
      </c>
      <c r="K57" s="10">
        <v>64</v>
      </c>
      <c r="L57" s="10">
        <v>50</v>
      </c>
      <c r="M57" s="10">
        <v>50</v>
      </c>
      <c r="N57" s="10">
        <v>50</v>
      </c>
      <c r="O57" s="10">
        <v>52</v>
      </c>
      <c r="P57" s="11">
        <f t="shared" si="6"/>
        <v>350</v>
      </c>
      <c r="Q57" s="11">
        <f t="shared" si="7"/>
        <v>302</v>
      </c>
      <c r="R57" s="25">
        <f t="shared" si="5"/>
        <v>86.285714285714292</v>
      </c>
    </row>
    <row r="58" spans="1:18" ht="36" customHeight="1" thickBot="1" x14ac:dyDescent="0.3">
      <c r="A58" s="24" t="s">
        <v>45</v>
      </c>
      <c r="B58" s="10">
        <v>80</v>
      </c>
      <c r="C58" s="10">
        <v>76</v>
      </c>
      <c r="D58" s="10">
        <v>80</v>
      </c>
      <c r="E58" s="10">
        <v>80</v>
      </c>
      <c r="F58" s="10">
        <v>80</v>
      </c>
      <c r="G58" s="10">
        <v>80</v>
      </c>
      <c r="H58" s="10">
        <v>80</v>
      </c>
      <c r="I58" s="10">
        <v>80</v>
      </c>
      <c r="J58" s="10">
        <v>80</v>
      </c>
      <c r="K58" s="10">
        <v>82</v>
      </c>
      <c r="L58" s="10">
        <v>80</v>
      </c>
      <c r="M58" s="10">
        <v>80</v>
      </c>
      <c r="N58" s="10">
        <v>80</v>
      </c>
      <c r="O58" s="10">
        <v>80</v>
      </c>
      <c r="P58" s="11">
        <f t="shared" si="6"/>
        <v>560</v>
      </c>
      <c r="Q58" s="11">
        <f>SUM(C58,E58,G58,I58,M58,O58)</f>
        <v>476</v>
      </c>
      <c r="R58" s="25">
        <f>(Q58/P58)*100</f>
        <v>85</v>
      </c>
    </row>
    <row r="59" spans="1:18" ht="20.100000000000001" customHeight="1" thickBot="1" x14ac:dyDescent="0.3">
      <c r="A59" s="24" t="s">
        <v>46</v>
      </c>
      <c r="B59" s="10">
        <v>70</v>
      </c>
      <c r="C59" s="10">
        <v>63</v>
      </c>
      <c r="D59" s="10">
        <v>70</v>
      </c>
      <c r="E59" s="10">
        <v>63</v>
      </c>
      <c r="F59" s="10">
        <v>70</v>
      </c>
      <c r="G59" s="10">
        <v>63</v>
      </c>
      <c r="H59" s="10">
        <v>70</v>
      </c>
      <c r="I59" s="10">
        <v>63</v>
      </c>
      <c r="J59" s="10">
        <v>70</v>
      </c>
      <c r="K59" s="10">
        <v>63</v>
      </c>
      <c r="L59" s="10">
        <v>70</v>
      </c>
      <c r="M59" s="10">
        <v>63</v>
      </c>
      <c r="N59" s="10">
        <v>70</v>
      </c>
      <c r="O59" s="10">
        <v>64</v>
      </c>
      <c r="P59" s="11">
        <f t="shared" si="6"/>
        <v>490</v>
      </c>
      <c r="Q59" s="11">
        <f t="shared" si="7"/>
        <v>379</v>
      </c>
      <c r="R59" s="25">
        <f t="shared" si="5"/>
        <v>77.346938775510196</v>
      </c>
    </row>
    <row r="60" spans="1:18" ht="31.5" customHeight="1" thickBot="1" x14ac:dyDescent="0.3">
      <c r="A60" s="24" t="s">
        <v>47</v>
      </c>
      <c r="B60" s="10">
        <v>12</v>
      </c>
      <c r="C60" s="10">
        <v>12</v>
      </c>
      <c r="D60" s="10">
        <v>12</v>
      </c>
      <c r="E60" s="10">
        <v>12</v>
      </c>
      <c r="F60" s="10">
        <v>12</v>
      </c>
      <c r="G60" s="10">
        <v>12</v>
      </c>
      <c r="H60" s="10">
        <v>12</v>
      </c>
      <c r="I60" s="10">
        <v>12</v>
      </c>
      <c r="J60" s="10">
        <v>12</v>
      </c>
      <c r="K60" s="10">
        <v>12</v>
      </c>
      <c r="L60" s="10">
        <v>12</v>
      </c>
      <c r="M60" s="10">
        <v>0</v>
      </c>
      <c r="N60" s="10">
        <v>12</v>
      </c>
      <c r="O60" s="10">
        <v>12</v>
      </c>
      <c r="P60" s="11">
        <f t="shared" si="6"/>
        <v>84</v>
      </c>
      <c r="Q60" s="11">
        <f t="shared" si="7"/>
        <v>60</v>
      </c>
      <c r="R60" s="25">
        <f t="shared" si="5"/>
        <v>71.428571428571431</v>
      </c>
    </row>
    <row r="61" spans="1:18" ht="20.100000000000001" customHeight="1" thickBot="1" x14ac:dyDescent="0.3">
      <c r="A61" s="24" t="s">
        <v>48</v>
      </c>
      <c r="B61" s="10">
        <v>100</v>
      </c>
      <c r="C61" s="10">
        <v>140</v>
      </c>
      <c r="D61" s="10">
        <v>100</v>
      </c>
      <c r="E61" s="10">
        <v>100</v>
      </c>
      <c r="F61" s="10">
        <v>100</v>
      </c>
      <c r="G61" s="10">
        <v>100</v>
      </c>
      <c r="H61" s="10">
        <v>100</v>
      </c>
      <c r="I61" s="10">
        <v>100</v>
      </c>
      <c r="J61" s="10">
        <v>100</v>
      </c>
      <c r="K61" s="10">
        <v>100</v>
      </c>
      <c r="L61" s="10">
        <v>100</v>
      </c>
      <c r="M61" s="10">
        <v>100</v>
      </c>
      <c r="N61" s="10">
        <v>100</v>
      </c>
      <c r="O61" s="10">
        <v>100</v>
      </c>
      <c r="P61" s="11">
        <f t="shared" si="6"/>
        <v>700</v>
      </c>
      <c r="Q61" s="11">
        <f t="shared" si="7"/>
        <v>640</v>
      </c>
      <c r="R61" s="25">
        <f t="shared" si="5"/>
        <v>91.428571428571431</v>
      </c>
    </row>
    <row r="62" spans="1:18" ht="20.100000000000001" customHeight="1" thickBot="1" x14ac:dyDescent="0.3">
      <c r="A62" s="24" t="s">
        <v>68</v>
      </c>
      <c r="B62" s="10">
        <v>10</v>
      </c>
      <c r="C62" s="10">
        <v>0</v>
      </c>
      <c r="D62" s="10">
        <v>10</v>
      </c>
      <c r="E62" s="10">
        <v>0</v>
      </c>
      <c r="F62" s="10">
        <v>10</v>
      </c>
      <c r="G62" s="10">
        <v>0</v>
      </c>
      <c r="H62" s="10">
        <v>10</v>
      </c>
      <c r="I62" s="10">
        <v>0</v>
      </c>
      <c r="J62" s="10">
        <v>10</v>
      </c>
      <c r="K62" s="10">
        <v>0</v>
      </c>
      <c r="L62" s="10">
        <v>10</v>
      </c>
      <c r="M62" s="10">
        <v>0</v>
      </c>
      <c r="N62" s="10">
        <v>10</v>
      </c>
      <c r="O62" s="10">
        <v>0</v>
      </c>
      <c r="P62" s="11">
        <f t="shared" si="6"/>
        <v>70</v>
      </c>
      <c r="Q62" s="11">
        <f t="shared" si="7"/>
        <v>0</v>
      </c>
      <c r="R62" s="25">
        <f t="shared" si="5"/>
        <v>0</v>
      </c>
    </row>
    <row r="63" spans="1:18" ht="20.100000000000001" customHeight="1" thickBot="1" x14ac:dyDescent="0.3">
      <c r="A63" s="24" t="s">
        <v>49</v>
      </c>
      <c r="B63" s="10">
        <v>5</v>
      </c>
      <c r="C63" s="10">
        <v>5</v>
      </c>
      <c r="D63" s="10">
        <v>5</v>
      </c>
      <c r="E63" s="10">
        <v>5</v>
      </c>
      <c r="F63" s="10">
        <v>5</v>
      </c>
      <c r="G63" s="10">
        <v>5</v>
      </c>
      <c r="H63" s="10">
        <v>5</v>
      </c>
      <c r="I63" s="10">
        <v>5</v>
      </c>
      <c r="J63" s="10">
        <v>5</v>
      </c>
      <c r="K63" s="10">
        <v>5</v>
      </c>
      <c r="L63" s="10">
        <v>5</v>
      </c>
      <c r="M63" s="10">
        <v>5</v>
      </c>
      <c r="N63" s="10">
        <v>5</v>
      </c>
      <c r="O63" s="10">
        <v>5</v>
      </c>
      <c r="P63" s="11">
        <f t="shared" si="6"/>
        <v>35</v>
      </c>
      <c r="Q63" s="11">
        <f t="shared" si="7"/>
        <v>30</v>
      </c>
      <c r="R63" s="25">
        <f t="shared" si="5"/>
        <v>85.714285714285708</v>
      </c>
    </row>
    <row r="64" spans="1:18" ht="20.100000000000001" customHeight="1" thickBot="1" x14ac:dyDescent="0.3">
      <c r="A64" s="24" t="s">
        <v>50</v>
      </c>
      <c r="B64" s="10">
        <v>3</v>
      </c>
      <c r="C64" s="10">
        <v>3</v>
      </c>
      <c r="D64" s="10">
        <v>3</v>
      </c>
      <c r="E64" s="10">
        <v>3</v>
      </c>
      <c r="F64" s="10">
        <v>3</v>
      </c>
      <c r="G64" s="10">
        <v>3</v>
      </c>
      <c r="H64" s="10">
        <v>3</v>
      </c>
      <c r="I64" s="10">
        <v>3</v>
      </c>
      <c r="J64" s="10">
        <v>3</v>
      </c>
      <c r="K64" s="10">
        <v>3</v>
      </c>
      <c r="L64" s="10">
        <v>3</v>
      </c>
      <c r="M64" s="10">
        <v>3</v>
      </c>
      <c r="N64" s="10">
        <v>3</v>
      </c>
      <c r="O64" s="10">
        <v>3</v>
      </c>
      <c r="P64" s="11">
        <f t="shared" si="6"/>
        <v>21</v>
      </c>
      <c r="Q64" s="11">
        <f t="shared" si="7"/>
        <v>18</v>
      </c>
      <c r="R64" s="25">
        <f t="shared" si="5"/>
        <v>85.714285714285708</v>
      </c>
    </row>
    <row r="65" spans="1:18" ht="20.100000000000001" customHeight="1" thickBot="1" x14ac:dyDescent="0.3">
      <c r="A65" s="24" t="s">
        <v>51</v>
      </c>
      <c r="B65" s="10">
        <v>2</v>
      </c>
      <c r="C65" s="10">
        <v>2</v>
      </c>
      <c r="D65" s="10">
        <v>2</v>
      </c>
      <c r="E65" s="10">
        <v>2</v>
      </c>
      <c r="F65" s="10">
        <v>2</v>
      </c>
      <c r="G65" s="10">
        <v>2</v>
      </c>
      <c r="H65" s="10">
        <v>2</v>
      </c>
      <c r="I65" s="10">
        <v>2</v>
      </c>
      <c r="J65" s="10">
        <v>2</v>
      </c>
      <c r="K65" s="10">
        <v>2</v>
      </c>
      <c r="L65" s="10">
        <v>2</v>
      </c>
      <c r="M65" s="10">
        <v>2</v>
      </c>
      <c r="N65" s="10">
        <v>2</v>
      </c>
      <c r="O65" s="10">
        <v>2</v>
      </c>
      <c r="P65" s="11">
        <f t="shared" si="6"/>
        <v>14</v>
      </c>
      <c r="Q65" s="11">
        <f t="shared" si="7"/>
        <v>12</v>
      </c>
      <c r="R65" s="25">
        <f t="shared" si="5"/>
        <v>85.714285714285708</v>
      </c>
    </row>
    <row r="66" spans="1:18" ht="30.75" thickBot="1" x14ac:dyDescent="0.3">
      <c r="A66" s="24" t="s">
        <v>62</v>
      </c>
      <c r="B66" s="10">
        <v>50</v>
      </c>
      <c r="C66" s="10">
        <v>1665</v>
      </c>
      <c r="D66" s="10">
        <v>50</v>
      </c>
      <c r="E66" s="10">
        <v>1658</v>
      </c>
      <c r="F66" s="10">
        <v>50</v>
      </c>
      <c r="G66" s="10">
        <v>1632</v>
      </c>
      <c r="H66" s="10">
        <v>50</v>
      </c>
      <c r="I66" s="10">
        <v>2029</v>
      </c>
      <c r="J66" s="10">
        <v>50</v>
      </c>
      <c r="K66" s="10">
        <v>1657</v>
      </c>
      <c r="L66" s="10">
        <v>50</v>
      </c>
      <c r="M66" s="10">
        <v>1764</v>
      </c>
      <c r="N66" s="10">
        <v>50</v>
      </c>
      <c r="O66" s="10">
        <v>1822</v>
      </c>
      <c r="P66" s="11">
        <f t="shared" si="6"/>
        <v>350</v>
      </c>
      <c r="Q66" s="11">
        <f t="shared" si="7"/>
        <v>10570</v>
      </c>
      <c r="R66" s="25">
        <f>(Q66/P66)*100</f>
        <v>3020</v>
      </c>
    </row>
    <row r="67" spans="1:18" s="33" customFormat="1" ht="20.100000000000001" customHeight="1" thickBot="1" x14ac:dyDescent="0.3">
      <c r="A67" s="31" t="s">
        <v>3</v>
      </c>
      <c r="B67" s="29">
        <f>SUM(B44:B66)</f>
        <v>2772</v>
      </c>
      <c r="C67" s="29">
        <f t="shared" ref="C67:G67" si="8">SUM(C44:C66)</f>
        <v>4449</v>
      </c>
      <c r="D67" s="29">
        <f t="shared" si="8"/>
        <v>2772</v>
      </c>
      <c r="E67" s="29">
        <f t="shared" si="8"/>
        <v>4203</v>
      </c>
      <c r="F67" s="29">
        <f t="shared" si="8"/>
        <v>2772</v>
      </c>
      <c r="G67" s="32">
        <f t="shared" si="8"/>
        <v>4473</v>
      </c>
      <c r="H67" s="29">
        <f t="shared" ref="H67:M67" si="9">SUM(H44:H66)</f>
        <v>2772</v>
      </c>
      <c r="I67" s="32">
        <f t="shared" si="9"/>
        <v>4367</v>
      </c>
      <c r="J67" s="32">
        <f t="shared" si="9"/>
        <v>2772</v>
      </c>
      <c r="K67" s="32">
        <f t="shared" si="9"/>
        <v>3919</v>
      </c>
      <c r="L67" s="32">
        <f>SUM(L44:L66)</f>
        <v>2772</v>
      </c>
      <c r="M67" s="32">
        <f t="shared" si="9"/>
        <v>3912</v>
      </c>
      <c r="N67" s="32">
        <f>SUM(N44:N66)</f>
        <v>2772</v>
      </c>
      <c r="O67" s="32">
        <f>SUM(O44:O66)</f>
        <v>3873</v>
      </c>
      <c r="P67" s="11">
        <f>SUM(B67,D67,F67,H67,J67,L67,N67)</f>
        <v>19404</v>
      </c>
      <c r="Q67" s="11">
        <f>SUM(C67,E67,G67,I67,K67,M67,O67)</f>
        <v>29196</v>
      </c>
      <c r="R67" s="30">
        <f>(Q67/P67)*100</f>
        <v>150.4638218923933</v>
      </c>
    </row>
    <row r="68" spans="1:18" ht="48" customHeight="1" thickBot="1" x14ac:dyDescent="0.3">
      <c r="A68" s="36" t="s">
        <v>70</v>
      </c>
      <c r="B68" s="85" t="s">
        <v>63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6"/>
    </row>
    <row r="69" spans="1:18" ht="15.75" thickBot="1" x14ac:dyDescent="0.3">
      <c r="A69" s="5"/>
    </row>
    <row r="70" spans="1:18" ht="20.100000000000001" customHeight="1" thickBot="1" x14ac:dyDescent="0.3">
      <c r="A70" s="94" t="s">
        <v>52</v>
      </c>
      <c r="B70" s="88" t="s">
        <v>58</v>
      </c>
      <c r="C70" s="88"/>
      <c r="D70" s="88" t="s">
        <v>59</v>
      </c>
      <c r="E70" s="88"/>
      <c r="F70" s="88" t="s">
        <v>60</v>
      </c>
      <c r="G70" s="88"/>
      <c r="H70" s="88" t="s">
        <v>61</v>
      </c>
      <c r="I70" s="88"/>
      <c r="J70" s="79" t="s">
        <v>183</v>
      </c>
      <c r="K70" s="79"/>
      <c r="L70" s="79" t="s">
        <v>187</v>
      </c>
      <c r="M70" s="79"/>
      <c r="N70" s="79" t="s">
        <v>188</v>
      </c>
      <c r="O70" s="79"/>
      <c r="P70" s="79" t="s">
        <v>3</v>
      </c>
      <c r="Q70" s="79"/>
      <c r="R70" s="87"/>
    </row>
    <row r="71" spans="1:18" ht="27" customHeight="1" thickBot="1" x14ac:dyDescent="0.3">
      <c r="A71" s="95"/>
      <c r="B71" s="8" t="s">
        <v>32</v>
      </c>
      <c r="C71" s="8" t="s">
        <v>4</v>
      </c>
      <c r="D71" s="8" t="s">
        <v>32</v>
      </c>
      <c r="E71" s="8" t="s">
        <v>4</v>
      </c>
      <c r="F71" s="8" t="s">
        <v>32</v>
      </c>
      <c r="G71" s="8" t="s">
        <v>4</v>
      </c>
      <c r="H71" s="8" t="s">
        <v>32</v>
      </c>
      <c r="I71" s="8" t="s">
        <v>4</v>
      </c>
      <c r="J71" s="8" t="s">
        <v>32</v>
      </c>
      <c r="K71" s="8" t="s">
        <v>7</v>
      </c>
      <c r="L71" s="8" t="s">
        <v>32</v>
      </c>
      <c r="M71" s="8" t="s">
        <v>7</v>
      </c>
      <c r="N71" s="8" t="s">
        <v>32</v>
      </c>
      <c r="O71" s="8" t="s">
        <v>7</v>
      </c>
      <c r="P71" s="8" t="s">
        <v>182</v>
      </c>
      <c r="Q71" s="9" t="s">
        <v>4</v>
      </c>
      <c r="R71" s="23" t="s">
        <v>5</v>
      </c>
    </row>
    <row r="72" spans="1:18" ht="15.75" thickBot="1" x14ac:dyDescent="0.3">
      <c r="A72" s="24" t="s">
        <v>53</v>
      </c>
      <c r="B72" s="10">
        <v>475</v>
      </c>
      <c r="C72" s="12">
        <v>406</v>
      </c>
      <c r="D72" s="10">
        <v>475</v>
      </c>
      <c r="E72" s="12">
        <v>502</v>
      </c>
      <c r="F72" s="10">
        <v>475</v>
      </c>
      <c r="G72" s="12">
        <v>559</v>
      </c>
      <c r="H72" s="10">
        <v>475</v>
      </c>
      <c r="I72" s="12">
        <v>518</v>
      </c>
      <c r="J72" s="10">
        <v>475</v>
      </c>
      <c r="K72" s="12">
        <v>527</v>
      </c>
      <c r="L72" s="10">
        <v>475</v>
      </c>
      <c r="M72" s="12">
        <v>540</v>
      </c>
      <c r="N72" s="10">
        <v>475</v>
      </c>
      <c r="O72" s="12">
        <v>561</v>
      </c>
      <c r="P72" s="11">
        <f>B72*7</f>
        <v>3325</v>
      </c>
      <c r="Q72" s="11">
        <f>SUM(C72,E72,G72,I72,K72,M72,O72)</f>
        <v>3613</v>
      </c>
      <c r="R72" s="25">
        <f>(Q72/P72)*100</f>
        <v>108.66165413533835</v>
      </c>
    </row>
    <row r="73" spans="1:18" s="33" customFormat="1" ht="15.75" thickBot="1" x14ac:dyDescent="0.3">
      <c r="A73" s="31" t="s">
        <v>3</v>
      </c>
      <c r="B73" s="29">
        <v>475</v>
      </c>
      <c r="C73" s="29">
        <v>406</v>
      </c>
      <c r="D73" s="29">
        <v>475</v>
      </c>
      <c r="E73" s="29">
        <v>502</v>
      </c>
      <c r="F73" s="29">
        <v>475</v>
      </c>
      <c r="G73" s="29">
        <v>559</v>
      </c>
      <c r="H73" s="29">
        <v>475</v>
      </c>
      <c r="I73" s="29">
        <v>518</v>
      </c>
      <c r="J73" s="29">
        <v>475</v>
      </c>
      <c r="K73" s="29">
        <v>527</v>
      </c>
      <c r="L73" s="29">
        <v>475</v>
      </c>
      <c r="M73" s="29">
        <v>540</v>
      </c>
      <c r="N73" s="29">
        <v>475</v>
      </c>
      <c r="O73" s="29">
        <v>561</v>
      </c>
      <c r="P73" s="29">
        <f>B73*7</f>
        <v>3325</v>
      </c>
      <c r="Q73" s="29">
        <f>SUM(C73,E73,G73,I73,K73,M73)</f>
        <v>3052</v>
      </c>
      <c r="R73" s="30">
        <f>(Q73/P73)*100</f>
        <v>91.78947368421052</v>
      </c>
    </row>
    <row r="74" spans="1:18" ht="15.75" thickBot="1" x14ac:dyDescent="0.3">
      <c r="A74" s="5"/>
    </row>
    <row r="75" spans="1:18" ht="20.100000000000001" customHeight="1" thickBot="1" x14ac:dyDescent="0.3">
      <c r="A75" s="94" t="s">
        <v>169</v>
      </c>
      <c r="B75" s="88" t="s">
        <v>58</v>
      </c>
      <c r="C75" s="88"/>
      <c r="D75" s="88" t="s">
        <v>59</v>
      </c>
      <c r="E75" s="88"/>
      <c r="F75" s="88" t="s">
        <v>60</v>
      </c>
      <c r="G75" s="88"/>
      <c r="H75" s="88" t="s">
        <v>61</v>
      </c>
      <c r="I75" s="88"/>
      <c r="J75" s="79" t="s">
        <v>183</v>
      </c>
      <c r="K75" s="79"/>
      <c r="L75" s="79" t="s">
        <v>187</v>
      </c>
      <c r="M75" s="79"/>
      <c r="N75" s="79" t="s">
        <v>187</v>
      </c>
      <c r="O75" s="79"/>
      <c r="P75" s="79" t="s">
        <v>3</v>
      </c>
      <c r="Q75" s="79"/>
      <c r="R75" s="87"/>
    </row>
    <row r="76" spans="1:18" ht="24.75" thickBot="1" x14ac:dyDescent="0.3">
      <c r="A76" s="95"/>
      <c r="B76" s="8" t="s">
        <v>32</v>
      </c>
      <c r="C76" s="8" t="s">
        <v>4</v>
      </c>
      <c r="D76" s="8" t="s">
        <v>32</v>
      </c>
      <c r="E76" s="8" t="s">
        <v>4</v>
      </c>
      <c r="F76" s="8" t="s">
        <v>32</v>
      </c>
      <c r="G76" s="8" t="s">
        <v>4</v>
      </c>
      <c r="H76" s="8" t="s">
        <v>32</v>
      </c>
      <c r="I76" s="8" t="s">
        <v>4</v>
      </c>
      <c r="J76" s="8" t="s">
        <v>32</v>
      </c>
      <c r="K76" s="8" t="s">
        <v>7</v>
      </c>
      <c r="L76" s="8" t="s">
        <v>32</v>
      </c>
      <c r="M76" s="8" t="s">
        <v>7</v>
      </c>
      <c r="N76" s="8" t="s">
        <v>32</v>
      </c>
      <c r="O76" s="8" t="s">
        <v>7</v>
      </c>
      <c r="P76" s="8" t="s">
        <v>182</v>
      </c>
      <c r="Q76" s="9" t="s">
        <v>4</v>
      </c>
      <c r="R76" s="23" t="s">
        <v>5</v>
      </c>
    </row>
    <row r="77" spans="1:18" ht="15.75" thickBot="1" x14ac:dyDescent="0.3">
      <c r="A77" s="26" t="s">
        <v>171</v>
      </c>
      <c r="B77" s="28" t="s">
        <v>170</v>
      </c>
      <c r="C77" s="53">
        <v>52.05</v>
      </c>
      <c r="D77" s="28" t="s">
        <v>170</v>
      </c>
      <c r="E77" s="53">
        <v>57.29</v>
      </c>
      <c r="F77" s="28" t="s">
        <v>170</v>
      </c>
      <c r="G77" s="53">
        <v>44.65</v>
      </c>
      <c r="H77" s="28" t="s">
        <v>170</v>
      </c>
      <c r="I77" s="27">
        <v>45</v>
      </c>
      <c r="J77" s="28" t="s">
        <v>170</v>
      </c>
      <c r="K77" s="53">
        <v>44.72</v>
      </c>
      <c r="L77" s="28" t="s">
        <v>170</v>
      </c>
      <c r="M77" s="53">
        <v>51.71</v>
      </c>
      <c r="N77" s="28" t="s">
        <v>170</v>
      </c>
      <c r="O77" s="53">
        <v>50.14</v>
      </c>
      <c r="P77" s="29">
        <f>90*7</f>
        <v>630</v>
      </c>
      <c r="Q77" s="54">
        <f>SUM(C77,E77,G77,I77,K77,M77,O77)</f>
        <v>345.56</v>
      </c>
      <c r="R77" s="30">
        <f>(Q77/P77)*100</f>
        <v>54.850793650793648</v>
      </c>
    </row>
    <row r="78" spans="1:18" ht="15.75" thickBot="1" x14ac:dyDescent="0.3">
      <c r="A78" s="5"/>
    </row>
    <row r="79" spans="1:18" ht="15.75" thickBot="1" x14ac:dyDescent="0.3">
      <c r="A79" s="94" t="s">
        <v>74</v>
      </c>
      <c r="B79" s="88" t="s">
        <v>58</v>
      </c>
      <c r="C79" s="88"/>
      <c r="D79" s="88" t="s">
        <v>59</v>
      </c>
      <c r="E79" s="88"/>
      <c r="F79" s="88" t="s">
        <v>60</v>
      </c>
      <c r="G79" s="88"/>
      <c r="H79" s="88" t="s">
        <v>61</v>
      </c>
      <c r="I79" s="88"/>
      <c r="J79" s="79" t="s">
        <v>183</v>
      </c>
      <c r="K79" s="79"/>
      <c r="L79" s="79" t="s">
        <v>187</v>
      </c>
      <c r="M79" s="79"/>
      <c r="N79" s="79" t="s">
        <v>188</v>
      </c>
      <c r="O79" s="79"/>
      <c r="P79" s="79" t="s">
        <v>3</v>
      </c>
      <c r="Q79" s="79"/>
      <c r="R79" s="87"/>
    </row>
    <row r="80" spans="1:18" ht="15.75" thickBot="1" x14ac:dyDescent="0.3">
      <c r="A80" s="95"/>
      <c r="B80" s="8" t="s">
        <v>81</v>
      </c>
      <c r="C80" s="8" t="s">
        <v>4</v>
      </c>
      <c r="D80" s="8" t="s">
        <v>81</v>
      </c>
      <c r="E80" s="8" t="s">
        <v>4</v>
      </c>
      <c r="F80" s="8" t="s">
        <v>81</v>
      </c>
      <c r="G80" s="8" t="s">
        <v>4</v>
      </c>
      <c r="H80" s="8" t="s">
        <v>81</v>
      </c>
      <c r="I80" s="8" t="s">
        <v>4</v>
      </c>
      <c r="J80" s="8" t="s">
        <v>81</v>
      </c>
      <c r="K80" s="8" t="s">
        <v>4</v>
      </c>
      <c r="L80" s="8" t="s">
        <v>81</v>
      </c>
      <c r="M80" s="8" t="s">
        <v>4</v>
      </c>
      <c r="N80" s="8" t="s">
        <v>81</v>
      </c>
      <c r="O80" s="8" t="s">
        <v>4</v>
      </c>
      <c r="P80" s="8" t="s">
        <v>182</v>
      </c>
      <c r="Q80" s="8" t="s">
        <v>4</v>
      </c>
      <c r="R80" s="35" t="s">
        <v>5</v>
      </c>
    </row>
    <row r="81" spans="1:18" ht="15.75" thickBot="1" x14ac:dyDescent="0.3">
      <c r="A81" s="24" t="s">
        <v>75</v>
      </c>
      <c r="B81" s="10">
        <v>720</v>
      </c>
      <c r="C81" s="10">
        <v>1328</v>
      </c>
      <c r="D81" s="10">
        <v>720</v>
      </c>
      <c r="E81" s="10">
        <v>1172</v>
      </c>
      <c r="F81" s="10">
        <v>720</v>
      </c>
      <c r="G81" s="10">
        <v>1275</v>
      </c>
      <c r="H81" s="10">
        <v>720</v>
      </c>
      <c r="I81" s="10">
        <v>1271</v>
      </c>
      <c r="J81" s="10">
        <v>720</v>
      </c>
      <c r="K81" s="10">
        <v>1454</v>
      </c>
      <c r="L81" s="10">
        <v>720</v>
      </c>
      <c r="M81" s="10">
        <v>1559</v>
      </c>
      <c r="N81" s="10">
        <v>720</v>
      </c>
      <c r="O81" s="10">
        <v>1397</v>
      </c>
      <c r="P81" s="9">
        <f>SUM(B81,D81,F81,H81,J81,L81,N81)</f>
        <v>5040</v>
      </c>
      <c r="Q81" s="9">
        <f>SUM(C81,E81,G81,I81,K81,M81,O81)</f>
        <v>9456</v>
      </c>
      <c r="R81" s="43">
        <f>(Q81/P81)</f>
        <v>1.8761904761904762</v>
      </c>
    </row>
    <row r="82" spans="1:18" ht="15.75" thickBot="1" x14ac:dyDescent="0.3">
      <c r="A82" s="24" t="s">
        <v>76</v>
      </c>
      <c r="B82" s="10">
        <v>475</v>
      </c>
      <c r="C82" s="10">
        <v>409</v>
      </c>
      <c r="D82" s="10">
        <v>475</v>
      </c>
      <c r="E82" s="10">
        <v>512</v>
      </c>
      <c r="F82" s="10">
        <v>475</v>
      </c>
      <c r="G82" s="10">
        <v>584</v>
      </c>
      <c r="H82" s="10">
        <v>475</v>
      </c>
      <c r="I82" s="10">
        <v>521</v>
      </c>
      <c r="J82" s="10">
        <v>475</v>
      </c>
      <c r="K82" s="10">
        <v>526</v>
      </c>
      <c r="L82" s="10">
        <v>475</v>
      </c>
      <c r="M82" s="10">
        <v>540</v>
      </c>
      <c r="N82" s="10">
        <v>475</v>
      </c>
      <c r="O82" s="10">
        <v>561</v>
      </c>
      <c r="P82" s="9">
        <f>SUM(B82,D82,F82,H82,J82,L82,N82)</f>
        <v>3325</v>
      </c>
      <c r="Q82" s="9">
        <f t="shared" ref="Q82" si="10">SUM(C82,E82,G82,I82,K82,M82,O82)</f>
        <v>3653</v>
      </c>
      <c r="R82" s="43">
        <f>(Q82/P82)</f>
        <v>1.0986466165413533</v>
      </c>
    </row>
    <row r="83" spans="1:18" ht="15.75" thickBot="1" x14ac:dyDescent="0.3">
      <c r="A83" s="26" t="s">
        <v>77</v>
      </c>
      <c r="B83" s="28">
        <v>500</v>
      </c>
      <c r="C83" s="28">
        <v>590</v>
      </c>
      <c r="D83" s="28">
        <v>500</v>
      </c>
      <c r="E83" s="28">
        <v>538</v>
      </c>
      <c r="F83" s="28">
        <v>500</v>
      </c>
      <c r="G83" s="28">
        <v>594</v>
      </c>
      <c r="H83" s="28">
        <v>500</v>
      </c>
      <c r="I83" s="28">
        <v>575</v>
      </c>
      <c r="J83" s="28">
        <v>500</v>
      </c>
      <c r="K83" s="28">
        <v>554</v>
      </c>
      <c r="L83" s="28">
        <v>500</v>
      </c>
      <c r="M83" s="28">
        <v>579</v>
      </c>
      <c r="N83" s="28">
        <v>500</v>
      </c>
      <c r="O83" s="28">
        <v>613</v>
      </c>
      <c r="P83" s="32">
        <f>SUM(B83,D83,F83,H83,J83,L83,N83)</f>
        <v>3500</v>
      </c>
      <c r="Q83" s="32">
        <f>SUM(C83,E83,G83,I83,K83,M83,O83)</f>
        <v>4043</v>
      </c>
      <c r="R83" s="44">
        <f>(Q83/P83)</f>
        <v>1.1551428571428572</v>
      </c>
    </row>
    <row r="84" spans="1:18" ht="15.75" thickBo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ht="15.75" thickBot="1" x14ac:dyDescent="0.3">
      <c r="A85" s="94" t="s">
        <v>78</v>
      </c>
      <c r="B85" s="88" t="s">
        <v>58</v>
      </c>
      <c r="C85" s="88"/>
      <c r="D85" s="88" t="s">
        <v>59</v>
      </c>
      <c r="E85" s="88"/>
      <c r="F85" s="88" t="s">
        <v>60</v>
      </c>
      <c r="G85" s="88"/>
      <c r="H85" s="88" t="s">
        <v>61</v>
      </c>
      <c r="I85" s="88"/>
      <c r="J85" s="79" t="s">
        <v>183</v>
      </c>
      <c r="K85" s="79"/>
      <c r="L85" s="79" t="s">
        <v>187</v>
      </c>
      <c r="M85" s="79"/>
      <c r="N85" s="79" t="s">
        <v>188</v>
      </c>
      <c r="O85" s="79"/>
      <c r="P85" s="79" t="s">
        <v>3</v>
      </c>
      <c r="Q85" s="79"/>
      <c r="R85" s="87"/>
    </row>
    <row r="86" spans="1:18" ht="15.75" thickBot="1" x14ac:dyDescent="0.3">
      <c r="A86" s="95"/>
      <c r="B86" s="8" t="s">
        <v>81</v>
      </c>
      <c r="C86" s="8" t="s">
        <v>4</v>
      </c>
      <c r="D86" s="8" t="s">
        <v>81</v>
      </c>
      <c r="E86" s="8" t="s">
        <v>4</v>
      </c>
      <c r="F86" s="8" t="s">
        <v>81</v>
      </c>
      <c r="G86" s="8" t="s">
        <v>4</v>
      </c>
      <c r="H86" s="8" t="s">
        <v>81</v>
      </c>
      <c r="I86" s="8" t="s">
        <v>4</v>
      </c>
      <c r="J86" s="8" t="s">
        <v>81</v>
      </c>
      <c r="K86" s="8" t="s">
        <v>4</v>
      </c>
      <c r="L86" s="8" t="s">
        <v>81</v>
      </c>
      <c r="M86" s="8" t="s">
        <v>4</v>
      </c>
      <c r="N86" s="8" t="s">
        <v>81</v>
      </c>
      <c r="O86" s="8" t="s">
        <v>4</v>
      </c>
      <c r="P86" s="8" t="s">
        <v>182</v>
      </c>
      <c r="Q86" s="8" t="s">
        <v>4</v>
      </c>
      <c r="R86" s="35" t="s">
        <v>5</v>
      </c>
    </row>
    <row r="87" spans="1:18" ht="15.75" thickBot="1" x14ac:dyDescent="0.3">
      <c r="A87" s="24" t="s">
        <v>79</v>
      </c>
      <c r="B87" s="10">
        <v>292</v>
      </c>
      <c r="C87" s="10">
        <v>294</v>
      </c>
      <c r="D87" s="10">
        <v>292</v>
      </c>
      <c r="E87" s="10">
        <v>283</v>
      </c>
      <c r="F87" s="10">
        <v>292</v>
      </c>
      <c r="G87" s="10">
        <v>326</v>
      </c>
      <c r="H87" s="10">
        <v>292</v>
      </c>
      <c r="I87" s="10">
        <v>329</v>
      </c>
      <c r="J87" s="10">
        <v>292</v>
      </c>
      <c r="K87" s="10">
        <v>324</v>
      </c>
      <c r="L87" s="10">
        <v>292</v>
      </c>
      <c r="M87" s="10">
        <v>307</v>
      </c>
      <c r="N87" s="10">
        <v>292</v>
      </c>
      <c r="O87" s="10">
        <v>283</v>
      </c>
      <c r="P87" s="9">
        <f>SUM(B87,D87,F87,H87,J87,L87,N87)</f>
        <v>2044</v>
      </c>
      <c r="Q87" s="9">
        <f>SUM(C87,E87,G87,I87,K87,M87,O87)</f>
        <v>2146</v>
      </c>
      <c r="R87" s="43">
        <f t="shared" ref="R87:R88" si="11">(Q87/P87)</f>
        <v>1.0499021526418786</v>
      </c>
    </row>
    <row r="88" spans="1:18" ht="15.75" thickBot="1" x14ac:dyDescent="0.3">
      <c r="A88" s="26" t="s">
        <v>80</v>
      </c>
      <c r="B88" s="28">
        <v>475</v>
      </c>
      <c r="C88" s="28">
        <v>409</v>
      </c>
      <c r="D88" s="28">
        <v>475</v>
      </c>
      <c r="E88" s="28">
        <v>512</v>
      </c>
      <c r="F88" s="28">
        <v>475</v>
      </c>
      <c r="G88" s="28">
        <v>584</v>
      </c>
      <c r="H88" s="28">
        <v>475</v>
      </c>
      <c r="I88" s="28">
        <v>521</v>
      </c>
      <c r="J88" s="28">
        <v>475</v>
      </c>
      <c r="K88" s="28">
        <v>526</v>
      </c>
      <c r="L88" s="28">
        <v>475</v>
      </c>
      <c r="M88" s="28">
        <v>540</v>
      </c>
      <c r="N88" s="28">
        <v>475</v>
      </c>
      <c r="O88" s="28">
        <v>561</v>
      </c>
      <c r="P88" s="32">
        <f>SUM(B88,D88,F88,H88,J88,L88,N88)</f>
        <v>3325</v>
      </c>
      <c r="Q88" s="32">
        <f>SUM(C88,E88,G88,I88,K88,M88,O88)</f>
        <v>3653</v>
      </c>
      <c r="R88" s="44">
        <f t="shared" si="11"/>
        <v>1.0986466165413533</v>
      </c>
    </row>
    <row r="89" spans="1:18" ht="15.75" thickBo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 ht="15.75" thickBot="1" x14ac:dyDescent="0.3">
      <c r="A90" s="45" t="s">
        <v>82</v>
      </c>
      <c r="B90" s="88" t="s">
        <v>58</v>
      </c>
      <c r="C90" s="88"/>
      <c r="D90" s="88" t="s">
        <v>59</v>
      </c>
      <c r="E90" s="88"/>
      <c r="F90" s="88" t="s">
        <v>60</v>
      </c>
      <c r="G90" s="88"/>
      <c r="H90" s="88" t="s">
        <v>61</v>
      </c>
      <c r="I90" s="88"/>
      <c r="J90" s="79" t="s">
        <v>183</v>
      </c>
      <c r="K90" s="79"/>
      <c r="L90" s="79" t="s">
        <v>187</v>
      </c>
      <c r="M90" s="79"/>
      <c r="N90" s="79" t="s">
        <v>188</v>
      </c>
      <c r="O90" s="79"/>
      <c r="P90" s="79" t="s">
        <v>3</v>
      </c>
      <c r="Q90" s="79"/>
      <c r="R90" s="87"/>
    </row>
    <row r="91" spans="1:18" ht="15.75" thickBot="1" x14ac:dyDescent="0.3">
      <c r="A91" s="46" t="s">
        <v>74</v>
      </c>
      <c r="B91" s="8" t="s">
        <v>81</v>
      </c>
      <c r="C91" s="8" t="s">
        <v>4</v>
      </c>
      <c r="D91" s="8" t="s">
        <v>81</v>
      </c>
      <c r="E91" s="8" t="s">
        <v>4</v>
      </c>
      <c r="F91" s="8" t="s">
        <v>81</v>
      </c>
      <c r="G91" s="8" t="s">
        <v>4</v>
      </c>
      <c r="H91" s="8" t="s">
        <v>81</v>
      </c>
      <c r="I91" s="8" t="s">
        <v>4</v>
      </c>
      <c r="J91" s="8" t="s">
        <v>81</v>
      </c>
      <c r="K91" s="8" t="s">
        <v>4</v>
      </c>
      <c r="L91" s="8" t="s">
        <v>81</v>
      </c>
      <c r="M91" s="8" t="s">
        <v>4</v>
      </c>
      <c r="N91" s="8" t="s">
        <v>81</v>
      </c>
      <c r="O91" s="8" t="s">
        <v>4</v>
      </c>
      <c r="P91" s="8" t="s">
        <v>182</v>
      </c>
      <c r="Q91" s="8" t="s">
        <v>4</v>
      </c>
      <c r="R91" s="35" t="s">
        <v>5</v>
      </c>
    </row>
    <row r="92" spans="1:18" ht="15.75" thickBot="1" x14ac:dyDescent="0.3">
      <c r="A92" s="26" t="s">
        <v>84</v>
      </c>
      <c r="B92" s="28">
        <v>40</v>
      </c>
      <c r="C92" s="28">
        <v>183</v>
      </c>
      <c r="D92" s="28">
        <v>40</v>
      </c>
      <c r="E92" s="28">
        <v>179</v>
      </c>
      <c r="F92" s="28">
        <v>40</v>
      </c>
      <c r="G92" s="28">
        <v>184</v>
      </c>
      <c r="H92" s="28">
        <v>40</v>
      </c>
      <c r="I92" s="28">
        <v>179</v>
      </c>
      <c r="J92" s="28">
        <v>40</v>
      </c>
      <c r="K92" s="28">
        <v>208</v>
      </c>
      <c r="L92" s="28">
        <v>40</v>
      </c>
      <c r="M92" s="28">
        <v>202</v>
      </c>
      <c r="N92" s="28">
        <v>40</v>
      </c>
      <c r="O92" s="28">
        <v>198</v>
      </c>
      <c r="P92" s="32">
        <f>SUM(B92,D92,F92,H92,J92,L92,N92)</f>
        <v>280</v>
      </c>
      <c r="Q92" s="32">
        <f>SUM(C92,E92,G92,I92,K92,M92,O92)</f>
        <v>1333</v>
      </c>
      <c r="R92" s="44">
        <f>(Q92/P92)</f>
        <v>4.7607142857142861</v>
      </c>
    </row>
    <row r="93" spans="1:18" ht="15.75" thickBo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1:18" ht="15.75" thickBot="1" x14ac:dyDescent="0.3">
      <c r="A94" s="45" t="s">
        <v>83</v>
      </c>
      <c r="B94" s="88" t="s">
        <v>58</v>
      </c>
      <c r="C94" s="88"/>
      <c r="D94" s="88" t="s">
        <v>59</v>
      </c>
      <c r="E94" s="88"/>
      <c r="F94" s="88" t="s">
        <v>60</v>
      </c>
      <c r="G94" s="88"/>
      <c r="H94" s="88" t="s">
        <v>61</v>
      </c>
      <c r="I94" s="88"/>
      <c r="J94" s="79" t="s">
        <v>183</v>
      </c>
      <c r="K94" s="79"/>
      <c r="L94" s="79" t="s">
        <v>187</v>
      </c>
      <c r="M94" s="79"/>
      <c r="N94" s="79" t="s">
        <v>188</v>
      </c>
      <c r="O94" s="79"/>
      <c r="P94" s="79" t="s">
        <v>3</v>
      </c>
      <c r="Q94" s="79"/>
      <c r="R94" s="87"/>
    </row>
    <row r="95" spans="1:18" ht="15.75" thickBot="1" x14ac:dyDescent="0.3">
      <c r="A95" s="47" t="s">
        <v>85</v>
      </c>
      <c r="B95" s="8" t="s">
        <v>81</v>
      </c>
      <c r="C95" s="8" t="s">
        <v>4</v>
      </c>
      <c r="D95" s="8" t="s">
        <v>81</v>
      </c>
      <c r="E95" s="8" t="s">
        <v>4</v>
      </c>
      <c r="F95" s="8" t="s">
        <v>81</v>
      </c>
      <c r="G95" s="8" t="s">
        <v>4</v>
      </c>
      <c r="H95" s="8" t="s">
        <v>81</v>
      </c>
      <c r="I95" s="8" t="s">
        <v>4</v>
      </c>
      <c r="J95" s="8" t="s">
        <v>81</v>
      </c>
      <c r="K95" s="8" t="s">
        <v>4</v>
      </c>
      <c r="L95" s="8" t="s">
        <v>81</v>
      </c>
      <c r="M95" s="8" t="s">
        <v>4</v>
      </c>
      <c r="N95" s="8" t="s">
        <v>81</v>
      </c>
      <c r="O95" s="8" t="s">
        <v>4</v>
      </c>
      <c r="P95" s="8" t="s">
        <v>182</v>
      </c>
      <c r="Q95" s="8" t="s">
        <v>4</v>
      </c>
      <c r="R95" s="35" t="s">
        <v>5</v>
      </c>
    </row>
    <row r="96" spans="1:18" ht="15.75" thickBot="1" x14ac:dyDescent="0.3">
      <c r="A96" s="24" t="s">
        <v>25</v>
      </c>
      <c r="B96" s="10" t="s">
        <v>157</v>
      </c>
      <c r="C96" s="18">
        <v>0.44067796610169491</v>
      </c>
      <c r="D96" s="10" t="s">
        <v>157</v>
      </c>
      <c r="E96" s="18">
        <v>0.4642857142857143</v>
      </c>
      <c r="F96" s="10" t="s">
        <v>157</v>
      </c>
      <c r="G96" s="18">
        <v>0.47731000546746855</v>
      </c>
      <c r="H96" s="10" t="s">
        <v>157</v>
      </c>
      <c r="I96" s="18">
        <v>0.47740112994350281</v>
      </c>
      <c r="J96" s="18" t="s">
        <v>157</v>
      </c>
      <c r="K96" s="18">
        <v>0.79435483870967738</v>
      </c>
      <c r="L96" s="18" t="s">
        <v>157</v>
      </c>
      <c r="M96" s="18">
        <v>0.88900000000000001</v>
      </c>
      <c r="N96" s="18" t="s">
        <v>157</v>
      </c>
      <c r="O96" s="18">
        <v>0.83699999999999997</v>
      </c>
      <c r="P96" s="19">
        <f>80*7/100</f>
        <v>5.6</v>
      </c>
      <c r="Q96" s="20">
        <f>SUM(C96,E96,G96,I96,K96,M96,O96)</f>
        <v>4.3800296545080579</v>
      </c>
      <c r="R96" s="48">
        <f t="shared" ref="R96:R97" si="12">(Q96/P96)</f>
        <v>0.78214815259072468</v>
      </c>
    </row>
    <row r="97" spans="1:18" ht="15.75" thickBot="1" x14ac:dyDescent="0.3">
      <c r="A97" s="24" t="s">
        <v>86</v>
      </c>
      <c r="B97" s="10" t="s">
        <v>157</v>
      </c>
      <c r="C97" s="18">
        <v>1.0905425219941349</v>
      </c>
      <c r="D97" s="10" t="s">
        <v>157</v>
      </c>
      <c r="E97" s="18">
        <v>1.1810064935064934</v>
      </c>
      <c r="F97" s="10" t="s">
        <v>157</v>
      </c>
      <c r="G97" s="18">
        <v>1.1799853372434017</v>
      </c>
      <c r="H97" s="10" t="s">
        <v>157</v>
      </c>
      <c r="I97" s="18">
        <v>1.1166666666666667</v>
      </c>
      <c r="J97" s="18" t="s">
        <v>157</v>
      </c>
      <c r="K97" s="18">
        <v>1.0720180045011254</v>
      </c>
      <c r="L97" s="18" t="s">
        <v>157</v>
      </c>
      <c r="M97" s="18">
        <v>1.121</v>
      </c>
      <c r="N97" s="18" t="s">
        <v>157</v>
      </c>
      <c r="O97" s="18">
        <v>1.2350000000000001</v>
      </c>
      <c r="P97" s="19">
        <f>80*7/100</f>
        <v>5.6</v>
      </c>
      <c r="Q97" s="20">
        <f t="shared" ref="Q97:Q101" si="13">SUM(C97,E97,G97,I97,K97,M97,O97)</f>
        <v>7.9962190239118227</v>
      </c>
      <c r="R97" s="48">
        <f t="shared" si="12"/>
        <v>1.4278962542699685</v>
      </c>
    </row>
    <row r="98" spans="1:18" ht="15.75" thickBot="1" x14ac:dyDescent="0.3">
      <c r="A98" s="24" t="s">
        <v>87</v>
      </c>
      <c r="B98" s="10" t="s">
        <v>157</v>
      </c>
      <c r="C98" s="18">
        <v>0.68027766435279702</v>
      </c>
      <c r="D98" s="10" t="s">
        <v>157</v>
      </c>
      <c r="E98" s="18">
        <v>0.69439421338155516</v>
      </c>
      <c r="F98" s="10" t="s">
        <v>157</v>
      </c>
      <c r="G98" s="18">
        <v>0.70232748060432826</v>
      </c>
      <c r="H98" s="10" t="s">
        <v>157</v>
      </c>
      <c r="I98" s="18">
        <v>0.68860759493670887</v>
      </c>
      <c r="J98" s="18" t="s">
        <v>157</v>
      </c>
      <c r="K98" s="18">
        <v>0.89462365591397852</v>
      </c>
      <c r="L98" s="18" t="s">
        <v>157</v>
      </c>
      <c r="M98" s="18">
        <v>1.038</v>
      </c>
      <c r="N98" s="18" t="s">
        <v>157</v>
      </c>
      <c r="O98" s="18">
        <v>0.97699999999999998</v>
      </c>
      <c r="P98" s="19">
        <f t="shared" ref="P97:P101" si="14">80*7/100</f>
        <v>5.6</v>
      </c>
      <c r="Q98" s="20">
        <f t="shared" si="13"/>
        <v>5.6752306091893683</v>
      </c>
      <c r="R98" s="48">
        <f t="shared" ref="R98:R102" si="15">(Q98/P98)</f>
        <v>1.0134340373552444</v>
      </c>
    </row>
    <row r="99" spans="1:18" ht="15.75" thickBot="1" x14ac:dyDescent="0.3">
      <c r="A99" s="24" t="s">
        <v>88</v>
      </c>
      <c r="B99" s="10" t="s">
        <v>157</v>
      </c>
      <c r="C99" s="18">
        <v>0.78877171215880892</v>
      </c>
      <c r="D99" s="10" t="s">
        <v>157</v>
      </c>
      <c r="E99" s="18">
        <v>0.8482142857142857</v>
      </c>
      <c r="F99" s="10" t="s">
        <v>157</v>
      </c>
      <c r="G99" s="18">
        <v>0.83374689826302728</v>
      </c>
      <c r="H99" s="10" t="s">
        <v>157</v>
      </c>
      <c r="I99" s="18">
        <v>0.84935897435897434</v>
      </c>
      <c r="J99" s="18" t="s">
        <v>157</v>
      </c>
      <c r="K99" s="18">
        <v>0.91160049627791562</v>
      </c>
      <c r="L99" s="18" t="s">
        <v>157</v>
      </c>
      <c r="M99" s="18">
        <v>0.90700000000000003</v>
      </c>
      <c r="N99" s="18" t="s">
        <v>157</v>
      </c>
      <c r="O99" s="18">
        <v>0.84199999999999997</v>
      </c>
      <c r="P99" s="19">
        <f>80*7/100</f>
        <v>5.6</v>
      </c>
      <c r="Q99" s="20">
        <f t="shared" si="13"/>
        <v>5.9806923667730114</v>
      </c>
      <c r="R99" s="48">
        <f t="shared" si="15"/>
        <v>1.0679807797808949</v>
      </c>
    </row>
    <row r="100" spans="1:18" ht="15.75" thickBot="1" x14ac:dyDescent="0.3">
      <c r="A100" s="24" t="s">
        <v>89</v>
      </c>
      <c r="B100" s="10" t="s">
        <v>157</v>
      </c>
      <c r="C100" s="18">
        <v>0.89725209080047785</v>
      </c>
      <c r="D100" s="10" t="s">
        <v>157</v>
      </c>
      <c r="E100" s="18">
        <v>0.98015873015873012</v>
      </c>
      <c r="F100" s="10" t="s">
        <v>157</v>
      </c>
      <c r="G100" s="18">
        <v>0.97192353643966545</v>
      </c>
      <c r="H100" s="10" t="s">
        <v>157</v>
      </c>
      <c r="I100" s="18">
        <v>0.97407407407407409</v>
      </c>
      <c r="J100" s="18" t="s">
        <v>157</v>
      </c>
      <c r="K100" s="18">
        <v>0.97013142174432498</v>
      </c>
      <c r="L100" s="18" t="s">
        <v>157</v>
      </c>
      <c r="M100" s="18">
        <v>0.97</v>
      </c>
      <c r="N100" s="18" t="s">
        <v>157</v>
      </c>
      <c r="O100" s="18">
        <v>1.0169999999999999</v>
      </c>
      <c r="P100" s="19">
        <f>80*7/100</f>
        <v>5.6</v>
      </c>
      <c r="Q100" s="20">
        <f t="shared" si="13"/>
        <v>6.780539853217272</v>
      </c>
      <c r="R100" s="48">
        <f t="shared" si="15"/>
        <v>1.2108106880745129</v>
      </c>
    </row>
    <row r="101" spans="1:18" ht="15.75" thickBot="1" x14ac:dyDescent="0.3">
      <c r="A101" s="24" t="s">
        <v>90</v>
      </c>
      <c r="B101" s="10" t="s">
        <v>157</v>
      </c>
      <c r="C101" s="18">
        <v>0.25161290322580643</v>
      </c>
      <c r="D101" s="10" t="s">
        <v>157</v>
      </c>
      <c r="E101" s="18">
        <v>0.4642857142857143</v>
      </c>
      <c r="F101" s="10" t="s">
        <v>157</v>
      </c>
      <c r="G101" s="18">
        <v>0.3032258064516129</v>
      </c>
      <c r="H101" s="10" t="s">
        <v>157</v>
      </c>
      <c r="I101" s="18">
        <v>0.39666666666666667</v>
      </c>
      <c r="J101" s="18" t="s">
        <v>157</v>
      </c>
      <c r="K101" s="18">
        <v>0.69354838709677424</v>
      </c>
      <c r="L101" s="18" t="s">
        <v>157</v>
      </c>
      <c r="M101" s="18">
        <v>0.77300000000000002</v>
      </c>
      <c r="N101" s="18" t="s">
        <v>157</v>
      </c>
      <c r="O101" s="18">
        <v>0.72299999999999998</v>
      </c>
      <c r="P101" s="19">
        <f t="shared" si="14"/>
        <v>5.6</v>
      </c>
      <c r="Q101" s="20">
        <f t="shared" si="13"/>
        <v>3.6053394777265746</v>
      </c>
      <c r="R101" s="48">
        <f t="shared" si="15"/>
        <v>0.64381062102260267</v>
      </c>
    </row>
    <row r="102" spans="1:18" ht="15.75" thickBot="1" x14ac:dyDescent="0.3">
      <c r="A102" s="26" t="s">
        <v>91</v>
      </c>
      <c r="B102" s="28" t="s">
        <v>157</v>
      </c>
      <c r="C102" s="49">
        <v>0.90645161290322585</v>
      </c>
      <c r="D102" s="28" t="s">
        <v>157</v>
      </c>
      <c r="E102" s="49">
        <v>0.95</v>
      </c>
      <c r="F102" s="28" t="s">
        <v>157</v>
      </c>
      <c r="G102" s="49">
        <v>0.95161290322580649</v>
      </c>
      <c r="H102" s="28" t="s">
        <v>157</v>
      </c>
      <c r="I102" s="49">
        <v>0.90333333333333332</v>
      </c>
      <c r="J102" s="49" t="s">
        <v>157</v>
      </c>
      <c r="K102" s="49">
        <v>0.8</v>
      </c>
      <c r="L102" s="49" t="s">
        <v>157</v>
      </c>
      <c r="M102" s="49">
        <v>0.93700000000000006</v>
      </c>
      <c r="N102" s="49" t="s">
        <v>157</v>
      </c>
      <c r="O102" s="49">
        <v>1.1970000000000001</v>
      </c>
      <c r="P102" s="74">
        <f>80*7/100</f>
        <v>5.6</v>
      </c>
      <c r="Q102" s="74">
        <f>SUM(C102,E102,G102,I102,K102,M102,O102)</f>
        <v>6.6453978494623662</v>
      </c>
      <c r="R102" s="50">
        <f t="shared" si="15"/>
        <v>1.186678187403994</v>
      </c>
    </row>
    <row r="103" spans="1:18" ht="15.75" thickBo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spans="1:18" ht="15.75" thickBot="1" x14ac:dyDescent="0.3">
      <c r="A104" s="94" t="s">
        <v>92</v>
      </c>
      <c r="B104" s="88" t="s">
        <v>58</v>
      </c>
      <c r="C104" s="88"/>
      <c r="D104" s="88" t="s">
        <v>59</v>
      </c>
      <c r="E104" s="88"/>
      <c r="F104" s="88" t="s">
        <v>60</v>
      </c>
      <c r="G104" s="88"/>
      <c r="H104" s="88" t="s">
        <v>61</v>
      </c>
      <c r="I104" s="88"/>
      <c r="J104" s="79" t="s">
        <v>183</v>
      </c>
      <c r="K104" s="79"/>
      <c r="L104" s="79" t="s">
        <v>187</v>
      </c>
      <c r="M104" s="79"/>
      <c r="N104" s="79" t="s">
        <v>188</v>
      </c>
      <c r="O104" s="79"/>
      <c r="P104" s="79" t="s">
        <v>3</v>
      </c>
      <c r="Q104" s="79"/>
      <c r="R104" s="87"/>
    </row>
    <row r="105" spans="1:18" ht="15.75" thickBot="1" x14ac:dyDescent="0.3">
      <c r="A105" s="95"/>
      <c r="B105" s="8" t="s">
        <v>81</v>
      </c>
      <c r="C105" s="8" t="s">
        <v>4</v>
      </c>
      <c r="D105" s="8" t="s">
        <v>81</v>
      </c>
      <c r="E105" s="8" t="s">
        <v>4</v>
      </c>
      <c r="F105" s="8" t="s">
        <v>81</v>
      </c>
      <c r="G105" s="8" t="s">
        <v>4</v>
      </c>
      <c r="H105" s="8" t="s">
        <v>81</v>
      </c>
      <c r="I105" s="8" t="s">
        <v>4</v>
      </c>
      <c r="J105" s="8" t="s">
        <v>81</v>
      </c>
      <c r="K105" s="8" t="s">
        <v>4</v>
      </c>
      <c r="L105" s="8" t="s">
        <v>81</v>
      </c>
      <c r="M105" s="8" t="s">
        <v>4</v>
      </c>
      <c r="N105" s="8" t="s">
        <v>81</v>
      </c>
      <c r="O105" s="8" t="s">
        <v>4</v>
      </c>
      <c r="P105" s="8" t="s">
        <v>182</v>
      </c>
      <c r="Q105" s="8" t="s">
        <v>4</v>
      </c>
      <c r="R105" s="35" t="s">
        <v>5</v>
      </c>
    </row>
    <row r="106" spans="1:18" ht="15.75" thickBot="1" x14ac:dyDescent="0.3">
      <c r="A106" s="24" t="s">
        <v>25</v>
      </c>
      <c r="B106" s="10" t="s">
        <v>158</v>
      </c>
      <c r="C106" s="10">
        <v>2.2999999999999998</v>
      </c>
      <c r="D106" s="10" t="s">
        <v>158</v>
      </c>
      <c r="E106" s="10">
        <v>2</v>
      </c>
      <c r="F106" s="10" t="s">
        <v>158</v>
      </c>
      <c r="G106" s="60">
        <v>1.8</v>
      </c>
      <c r="H106" s="10" t="s">
        <v>158</v>
      </c>
      <c r="I106" s="60">
        <v>2</v>
      </c>
      <c r="J106" s="60" t="s">
        <v>158</v>
      </c>
      <c r="K106" s="60">
        <v>1.8</v>
      </c>
      <c r="L106" s="60" t="s">
        <v>158</v>
      </c>
      <c r="M106" s="60">
        <v>1.9</v>
      </c>
      <c r="N106" s="60" t="s">
        <v>158</v>
      </c>
      <c r="O106" s="60">
        <v>1.6</v>
      </c>
      <c r="P106" s="9">
        <v>5</v>
      </c>
      <c r="Q106" s="71">
        <f>SUM(C106,E106,G106,I106,K106,M106,O106)</f>
        <v>13.4</v>
      </c>
      <c r="R106" s="43">
        <f>(Q106/P106)</f>
        <v>2.68</v>
      </c>
    </row>
    <row r="107" spans="1:18" ht="15.75" thickBot="1" x14ac:dyDescent="0.3">
      <c r="A107" s="24" t="s">
        <v>93</v>
      </c>
      <c r="B107" s="10" t="s">
        <v>158</v>
      </c>
      <c r="C107" s="10">
        <v>1</v>
      </c>
      <c r="D107" s="10" t="s">
        <v>158</v>
      </c>
      <c r="E107" s="10">
        <v>1.1000000000000001</v>
      </c>
      <c r="F107" s="10" t="s">
        <v>158</v>
      </c>
      <c r="G107" s="60">
        <v>1</v>
      </c>
      <c r="H107" s="10" t="s">
        <v>158</v>
      </c>
      <c r="I107" s="60">
        <v>1</v>
      </c>
      <c r="J107" s="60" t="s">
        <v>158</v>
      </c>
      <c r="K107" s="60">
        <v>1</v>
      </c>
      <c r="L107" s="60" t="s">
        <v>158</v>
      </c>
      <c r="M107" s="60">
        <v>1.1000000000000001</v>
      </c>
      <c r="N107" s="60" t="s">
        <v>158</v>
      </c>
      <c r="O107" s="60">
        <v>1</v>
      </c>
      <c r="P107" s="9">
        <v>5</v>
      </c>
      <c r="Q107" s="71">
        <f t="shared" ref="Q107:Q113" si="16">SUM(C107,E107,G107,I107,K107,M107,O107)</f>
        <v>7.1999999999999993</v>
      </c>
      <c r="R107" s="43">
        <f t="shared" ref="R107:R113" si="17">(Q107/P107)</f>
        <v>1.44</v>
      </c>
    </row>
    <row r="108" spans="1:18" ht="15.75" thickBot="1" x14ac:dyDescent="0.3">
      <c r="A108" s="24" t="s">
        <v>87</v>
      </c>
      <c r="B108" s="10" t="s">
        <v>159</v>
      </c>
      <c r="C108" s="10">
        <v>1.1000000000000001</v>
      </c>
      <c r="D108" s="10" t="s">
        <v>159</v>
      </c>
      <c r="E108" s="10">
        <v>1</v>
      </c>
      <c r="F108" s="10" t="s">
        <v>159</v>
      </c>
      <c r="G108" s="60">
        <v>1.7</v>
      </c>
      <c r="H108" s="10" t="s">
        <v>159</v>
      </c>
      <c r="I108" s="60">
        <v>1.7</v>
      </c>
      <c r="J108" s="60" t="s">
        <v>159</v>
      </c>
      <c r="K108" s="60">
        <v>1.8</v>
      </c>
      <c r="L108" s="60" t="s">
        <v>159</v>
      </c>
      <c r="M108" s="60">
        <v>2.1</v>
      </c>
      <c r="N108" s="60" t="s">
        <v>159</v>
      </c>
      <c r="O108" s="60">
        <v>1.4</v>
      </c>
      <c r="P108" s="9">
        <v>3</v>
      </c>
      <c r="Q108" s="71">
        <f t="shared" si="16"/>
        <v>10.8</v>
      </c>
      <c r="R108" s="43">
        <f t="shared" si="17"/>
        <v>3.6</v>
      </c>
    </row>
    <row r="109" spans="1:18" ht="15.75" thickBot="1" x14ac:dyDescent="0.3">
      <c r="A109" s="24" t="s">
        <v>94</v>
      </c>
      <c r="B109" s="10" t="s">
        <v>160</v>
      </c>
      <c r="C109" s="10">
        <v>1.2</v>
      </c>
      <c r="D109" s="10" t="s">
        <v>160</v>
      </c>
      <c r="E109" s="10">
        <v>1.2</v>
      </c>
      <c r="F109" s="10" t="s">
        <v>160</v>
      </c>
      <c r="G109" s="60">
        <v>1.4</v>
      </c>
      <c r="H109" s="10" t="s">
        <v>160</v>
      </c>
      <c r="I109" s="60">
        <v>1.4</v>
      </c>
      <c r="J109" s="60" t="s">
        <v>160</v>
      </c>
      <c r="K109" s="60">
        <v>1.6</v>
      </c>
      <c r="L109" s="60" t="s">
        <v>160</v>
      </c>
      <c r="M109" s="60">
        <v>1.3</v>
      </c>
      <c r="N109" s="60" t="s">
        <v>160</v>
      </c>
      <c r="O109" s="60">
        <v>1.3</v>
      </c>
      <c r="P109" s="9">
        <v>10</v>
      </c>
      <c r="Q109" s="71">
        <f t="shared" si="16"/>
        <v>9.4</v>
      </c>
      <c r="R109" s="43">
        <f t="shared" si="17"/>
        <v>0.94000000000000006</v>
      </c>
    </row>
    <row r="110" spans="1:18" ht="15.75" thickBot="1" x14ac:dyDescent="0.3">
      <c r="A110" s="24" t="s">
        <v>95</v>
      </c>
      <c r="B110" s="10" t="s">
        <v>160</v>
      </c>
      <c r="C110" s="10">
        <v>7</v>
      </c>
      <c r="D110" s="10" t="s">
        <v>160</v>
      </c>
      <c r="E110" s="10">
        <v>8.5</v>
      </c>
      <c r="F110" s="10" t="s">
        <v>160</v>
      </c>
      <c r="G110" s="60">
        <v>8</v>
      </c>
      <c r="H110" s="10" t="s">
        <v>160</v>
      </c>
      <c r="I110" s="60">
        <v>8</v>
      </c>
      <c r="J110" s="60" t="s">
        <v>160</v>
      </c>
      <c r="K110" s="60">
        <v>6.6</v>
      </c>
      <c r="L110" s="60" t="s">
        <v>160</v>
      </c>
      <c r="M110" s="60">
        <v>5.7</v>
      </c>
      <c r="N110" s="60" t="s">
        <v>160</v>
      </c>
      <c r="O110" s="60">
        <v>8.3000000000000007</v>
      </c>
      <c r="P110" s="9">
        <v>10</v>
      </c>
      <c r="Q110" s="71">
        <f t="shared" si="16"/>
        <v>52.100000000000009</v>
      </c>
      <c r="R110" s="43">
        <f t="shared" si="17"/>
        <v>5.2100000000000009</v>
      </c>
    </row>
    <row r="111" spans="1:18" ht="15.75" thickBot="1" x14ac:dyDescent="0.3">
      <c r="A111" s="24" t="s">
        <v>89</v>
      </c>
      <c r="B111" s="10" t="s">
        <v>161</v>
      </c>
      <c r="C111" s="10">
        <v>4.3</v>
      </c>
      <c r="D111" s="10" t="s">
        <v>161</v>
      </c>
      <c r="E111" s="10">
        <v>5.7</v>
      </c>
      <c r="F111" s="10" t="s">
        <v>161</v>
      </c>
      <c r="G111" s="60">
        <v>6</v>
      </c>
      <c r="H111" s="10" t="s">
        <v>161</v>
      </c>
      <c r="I111" s="60">
        <v>5.7</v>
      </c>
      <c r="J111" s="60" t="s">
        <v>161</v>
      </c>
      <c r="K111" s="60">
        <v>5.8</v>
      </c>
      <c r="L111" s="60" t="s">
        <v>161</v>
      </c>
      <c r="M111" s="60">
        <v>5.3</v>
      </c>
      <c r="N111" s="60" t="s">
        <v>161</v>
      </c>
      <c r="O111" s="60">
        <v>6</v>
      </c>
      <c r="P111" s="9">
        <v>14</v>
      </c>
      <c r="Q111" s="71">
        <f t="shared" si="16"/>
        <v>38.799999999999997</v>
      </c>
      <c r="R111" s="43">
        <f t="shared" si="17"/>
        <v>2.7714285714285714</v>
      </c>
    </row>
    <row r="112" spans="1:18" ht="15.75" thickBot="1" x14ac:dyDescent="0.3">
      <c r="A112" s="24" t="s">
        <v>90</v>
      </c>
      <c r="B112" s="10" t="s">
        <v>162</v>
      </c>
      <c r="C112" s="10">
        <v>1.5</v>
      </c>
      <c r="D112" s="10" t="s">
        <v>162</v>
      </c>
      <c r="E112" s="10">
        <v>3</v>
      </c>
      <c r="F112" s="10" t="s">
        <v>162</v>
      </c>
      <c r="G112" s="60">
        <v>2</v>
      </c>
      <c r="H112" s="10" t="s">
        <v>162</v>
      </c>
      <c r="I112" s="60">
        <v>2</v>
      </c>
      <c r="J112" s="60" t="s">
        <v>162</v>
      </c>
      <c r="K112" s="60">
        <v>3</v>
      </c>
      <c r="L112" s="60" t="s">
        <v>162</v>
      </c>
      <c r="M112" s="60">
        <v>4</v>
      </c>
      <c r="N112" s="60" t="s">
        <v>162</v>
      </c>
      <c r="O112" s="60">
        <v>4</v>
      </c>
      <c r="P112" s="9">
        <v>16.5</v>
      </c>
      <c r="Q112" s="71">
        <f t="shared" si="16"/>
        <v>19.5</v>
      </c>
      <c r="R112" s="43">
        <f t="shared" si="17"/>
        <v>1.1818181818181819</v>
      </c>
    </row>
    <row r="113" spans="1:19" ht="15.75" thickBot="1" x14ac:dyDescent="0.3">
      <c r="A113" s="26" t="s">
        <v>91</v>
      </c>
      <c r="B113" s="28" t="s">
        <v>161</v>
      </c>
      <c r="C113" s="28">
        <v>5</v>
      </c>
      <c r="D113" s="28" t="s">
        <v>161</v>
      </c>
      <c r="E113" s="28">
        <v>6</v>
      </c>
      <c r="F113" s="28" t="s">
        <v>161</v>
      </c>
      <c r="G113" s="61">
        <v>5</v>
      </c>
      <c r="H113" s="28" t="s">
        <v>161</v>
      </c>
      <c r="I113" s="61">
        <v>5.8</v>
      </c>
      <c r="J113" s="61" t="s">
        <v>161</v>
      </c>
      <c r="K113" s="61">
        <v>5</v>
      </c>
      <c r="L113" s="61" t="s">
        <v>161</v>
      </c>
      <c r="M113" s="61">
        <v>4.5</v>
      </c>
      <c r="N113" s="61" t="s">
        <v>161</v>
      </c>
      <c r="O113" s="61">
        <v>6</v>
      </c>
      <c r="P113" s="32">
        <v>14</v>
      </c>
      <c r="Q113" s="32">
        <f t="shared" si="16"/>
        <v>37.299999999999997</v>
      </c>
      <c r="R113" s="44">
        <f t="shared" si="17"/>
        <v>2.6642857142857141</v>
      </c>
    </row>
    <row r="114" spans="1:19" ht="15.75" thickBo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spans="1:19" ht="15.75" thickBot="1" x14ac:dyDescent="0.3">
      <c r="A115" s="94" t="s">
        <v>96</v>
      </c>
      <c r="B115" s="88" t="s">
        <v>58</v>
      </c>
      <c r="C115" s="88"/>
      <c r="D115" s="88" t="s">
        <v>59</v>
      </c>
      <c r="E115" s="88"/>
      <c r="F115" s="88" t="s">
        <v>60</v>
      </c>
      <c r="G115" s="88"/>
      <c r="H115" s="88" t="s">
        <v>61</v>
      </c>
      <c r="I115" s="88"/>
      <c r="J115" s="79" t="s">
        <v>183</v>
      </c>
      <c r="K115" s="79"/>
      <c r="L115" s="79" t="s">
        <v>187</v>
      </c>
      <c r="M115" s="79"/>
      <c r="N115" s="79" t="s">
        <v>188</v>
      </c>
      <c r="O115" s="79"/>
      <c r="P115" s="79" t="s">
        <v>3</v>
      </c>
      <c r="Q115" s="79"/>
      <c r="R115" s="87"/>
    </row>
    <row r="116" spans="1:19" ht="15.75" thickBot="1" x14ac:dyDescent="0.3">
      <c r="A116" s="95"/>
      <c r="B116" s="8" t="s">
        <v>81</v>
      </c>
      <c r="C116" s="8" t="s">
        <v>4</v>
      </c>
      <c r="D116" s="8" t="s">
        <v>81</v>
      </c>
      <c r="E116" s="8" t="s">
        <v>4</v>
      </c>
      <c r="F116" s="8" t="s">
        <v>81</v>
      </c>
      <c r="G116" s="8" t="s">
        <v>4</v>
      </c>
      <c r="H116" s="8" t="s">
        <v>81</v>
      </c>
      <c r="I116" s="8" t="s">
        <v>4</v>
      </c>
      <c r="J116" s="8" t="s">
        <v>81</v>
      </c>
      <c r="K116" s="8" t="s">
        <v>4</v>
      </c>
      <c r="L116" s="8" t="s">
        <v>81</v>
      </c>
      <c r="M116" s="8" t="s">
        <v>4</v>
      </c>
      <c r="N116" s="8" t="s">
        <v>81</v>
      </c>
      <c r="O116" s="8" t="s">
        <v>4</v>
      </c>
      <c r="P116" s="8" t="s">
        <v>182</v>
      </c>
      <c r="Q116" s="8" t="s">
        <v>4</v>
      </c>
      <c r="R116" s="35" t="s">
        <v>5</v>
      </c>
    </row>
    <row r="117" spans="1:19" ht="30.75" thickBot="1" x14ac:dyDescent="0.3">
      <c r="A117" s="24" t="s">
        <v>97</v>
      </c>
      <c r="B117" s="10" t="s">
        <v>163</v>
      </c>
      <c r="C117" s="18">
        <v>1.7000000000000001E-2</v>
      </c>
      <c r="D117" s="10" t="s">
        <v>163</v>
      </c>
      <c r="E117" s="18">
        <v>3.2000000000000001E-2</v>
      </c>
      <c r="F117" s="10" t="s">
        <v>163</v>
      </c>
      <c r="G117" s="18">
        <v>2.3E-2</v>
      </c>
      <c r="H117" s="10" t="s">
        <v>163</v>
      </c>
      <c r="I117" s="18">
        <v>2.3E-2</v>
      </c>
      <c r="J117" s="10" t="s">
        <v>163</v>
      </c>
      <c r="K117" s="18">
        <v>4.2999999999999997E-2</v>
      </c>
      <c r="L117" s="10" t="s">
        <v>163</v>
      </c>
      <c r="M117" s="18">
        <v>3.1E-2</v>
      </c>
      <c r="N117" s="10" t="s">
        <v>163</v>
      </c>
      <c r="O117" s="18">
        <v>3.5999999999999997E-2</v>
      </c>
      <c r="P117" s="19">
        <f>7*7/100</f>
        <v>0.49</v>
      </c>
      <c r="Q117" s="16">
        <f>SUM(C117,E117,G117,I117,K117,M117,O117)</f>
        <v>0.20500000000000002</v>
      </c>
      <c r="R117" s="38">
        <f>(Q117/P117)</f>
        <v>0.41836734693877553</v>
      </c>
    </row>
    <row r="118" spans="1:19" ht="45.75" thickBot="1" x14ac:dyDescent="0.3">
      <c r="A118" s="26" t="s">
        <v>98</v>
      </c>
      <c r="B118" s="28" t="s">
        <v>163</v>
      </c>
      <c r="C118" s="49">
        <v>4.3999999999999997E-2</v>
      </c>
      <c r="D118" s="28" t="s">
        <v>163</v>
      </c>
      <c r="E118" s="49">
        <v>3.6999999999999998E-2</v>
      </c>
      <c r="F118" s="28" t="s">
        <v>163</v>
      </c>
      <c r="G118" s="49">
        <v>2.5000000000000001E-2</v>
      </c>
      <c r="H118" s="28" t="s">
        <v>163</v>
      </c>
      <c r="I118" s="49">
        <v>4.2999999999999997E-2</v>
      </c>
      <c r="J118" s="28" t="s">
        <v>163</v>
      </c>
      <c r="K118" s="49">
        <v>5.3999999999999999E-2</v>
      </c>
      <c r="L118" s="28" t="s">
        <v>163</v>
      </c>
      <c r="M118" s="49">
        <v>0.02</v>
      </c>
      <c r="N118" s="28" t="s">
        <v>163</v>
      </c>
      <c r="O118" s="49">
        <v>3.3000000000000002E-2</v>
      </c>
      <c r="P118" s="40">
        <f>7*7/100</f>
        <v>0.49</v>
      </c>
      <c r="Q118" s="41">
        <f>SUM(C118,E118,G118,I118,K118,M118,O118)</f>
        <v>0.25599999999999995</v>
      </c>
      <c r="R118" s="42">
        <f>(Q118/P118)</f>
        <v>0.52244897959183667</v>
      </c>
    </row>
    <row r="119" spans="1:19" ht="15.75" thickBot="1" x14ac:dyDescent="0.3"/>
    <row r="120" spans="1:19" ht="15.75" thickBot="1" x14ac:dyDescent="0.3">
      <c r="A120" s="94" t="s">
        <v>99</v>
      </c>
      <c r="B120" s="88" t="s">
        <v>58</v>
      </c>
      <c r="C120" s="88"/>
      <c r="D120" s="88" t="s">
        <v>59</v>
      </c>
      <c r="E120" s="88"/>
      <c r="F120" s="88" t="s">
        <v>60</v>
      </c>
      <c r="G120" s="88"/>
      <c r="H120" s="88" t="s">
        <v>61</v>
      </c>
      <c r="I120" s="88"/>
      <c r="J120" s="79" t="s">
        <v>183</v>
      </c>
      <c r="K120" s="79"/>
      <c r="L120" s="79" t="s">
        <v>187</v>
      </c>
      <c r="M120" s="79"/>
      <c r="N120" s="79" t="s">
        <v>188</v>
      </c>
      <c r="O120" s="79"/>
      <c r="P120" s="79" t="s">
        <v>3</v>
      </c>
      <c r="Q120" s="79"/>
      <c r="R120" s="87"/>
    </row>
    <row r="121" spans="1:19" ht="15.75" thickBot="1" x14ac:dyDescent="0.3">
      <c r="A121" s="95"/>
      <c r="B121" s="8" t="s">
        <v>81</v>
      </c>
      <c r="C121" s="8" t="s">
        <v>4</v>
      </c>
      <c r="D121" s="8" t="s">
        <v>81</v>
      </c>
      <c r="E121" s="8" t="s">
        <v>4</v>
      </c>
      <c r="F121" s="8" t="s">
        <v>81</v>
      </c>
      <c r="G121" s="8" t="s">
        <v>4</v>
      </c>
      <c r="H121" s="8" t="s">
        <v>81</v>
      </c>
      <c r="I121" s="8" t="s">
        <v>4</v>
      </c>
      <c r="J121" s="8" t="s">
        <v>81</v>
      </c>
      <c r="K121" s="8" t="s">
        <v>4</v>
      </c>
      <c r="L121" s="8" t="s">
        <v>81</v>
      </c>
      <c r="M121" s="8" t="s">
        <v>4</v>
      </c>
      <c r="N121" s="8" t="s">
        <v>81</v>
      </c>
      <c r="O121" s="8" t="s">
        <v>4</v>
      </c>
      <c r="P121" s="8" t="s">
        <v>182</v>
      </c>
      <c r="Q121" s="8" t="s">
        <v>4</v>
      </c>
      <c r="R121" s="35" t="s">
        <v>5</v>
      </c>
    </row>
    <row r="122" spans="1:19" ht="15.75" thickBot="1" x14ac:dyDescent="0.3">
      <c r="A122" s="26" t="s">
        <v>100</v>
      </c>
      <c r="B122" s="28" t="s">
        <v>164</v>
      </c>
      <c r="C122" s="51">
        <v>0.53900000000000003</v>
      </c>
      <c r="D122" s="28" t="s">
        <v>164</v>
      </c>
      <c r="E122" s="49">
        <v>0.443</v>
      </c>
      <c r="F122" s="28" t="s">
        <v>164</v>
      </c>
      <c r="G122" s="49">
        <v>0.49199999999999999</v>
      </c>
      <c r="H122" s="28" t="s">
        <v>164</v>
      </c>
      <c r="I122" s="49">
        <v>0.51800000000000002</v>
      </c>
      <c r="J122" s="49" t="s">
        <v>164</v>
      </c>
      <c r="K122" s="49">
        <v>0.55000000000000004</v>
      </c>
      <c r="L122" s="49" t="s">
        <v>164</v>
      </c>
      <c r="M122" s="49">
        <v>0.58099999999999996</v>
      </c>
      <c r="N122" s="49" t="s">
        <v>164</v>
      </c>
      <c r="O122" s="49" t="s">
        <v>184</v>
      </c>
      <c r="P122" s="41">
        <f>35*7/100</f>
        <v>2.4500000000000002</v>
      </c>
      <c r="Q122" s="41">
        <f>SUM(C122,E122,G122,I122,K122,M122,O122)</f>
        <v>3.1229999999999998</v>
      </c>
      <c r="R122" s="42">
        <f>(Q122/P122)</f>
        <v>1.2746938775510201</v>
      </c>
    </row>
    <row r="123" spans="1:19" ht="15.75" thickBot="1" x14ac:dyDescent="0.3">
      <c r="A123" s="13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</row>
    <row r="124" spans="1:19" ht="15.75" thickBot="1" x14ac:dyDescent="0.3">
      <c r="A124" s="113" t="s">
        <v>101</v>
      </c>
      <c r="B124" s="114" t="s">
        <v>58</v>
      </c>
      <c r="C124" s="114"/>
      <c r="D124" s="114" t="s">
        <v>59</v>
      </c>
      <c r="E124" s="114"/>
      <c r="F124" s="114" t="s">
        <v>60</v>
      </c>
      <c r="G124" s="114"/>
      <c r="H124" s="114" t="s">
        <v>61</v>
      </c>
      <c r="I124" s="114"/>
      <c r="J124" s="116" t="s">
        <v>183</v>
      </c>
      <c r="K124" s="116"/>
      <c r="L124" s="116" t="s">
        <v>187</v>
      </c>
      <c r="M124" s="116"/>
      <c r="N124" s="116" t="s">
        <v>188</v>
      </c>
      <c r="O124" s="116"/>
      <c r="P124" s="116" t="s">
        <v>3</v>
      </c>
      <c r="Q124" s="116"/>
      <c r="R124" s="120"/>
    </row>
    <row r="125" spans="1:19" ht="15.75" thickBot="1" x14ac:dyDescent="0.3">
      <c r="A125" s="111"/>
      <c r="B125" s="8" t="s">
        <v>81</v>
      </c>
      <c r="C125" s="8" t="s">
        <v>4</v>
      </c>
      <c r="D125" s="8" t="s">
        <v>81</v>
      </c>
      <c r="E125" s="8" t="s">
        <v>4</v>
      </c>
      <c r="F125" s="8" t="s">
        <v>81</v>
      </c>
      <c r="G125" s="8" t="s">
        <v>4</v>
      </c>
      <c r="H125" s="8" t="s">
        <v>81</v>
      </c>
      <c r="I125" s="8" t="s">
        <v>4</v>
      </c>
      <c r="J125" s="8" t="s">
        <v>81</v>
      </c>
      <c r="K125" s="8" t="s">
        <v>4</v>
      </c>
      <c r="L125" s="8" t="s">
        <v>81</v>
      </c>
      <c r="M125" s="8" t="s">
        <v>4</v>
      </c>
      <c r="N125" s="8" t="s">
        <v>81</v>
      </c>
      <c r="O125" s="8" t="s">
        <v>4</v>
      </c>
      <c r="P125" s="8" t="s">
        <v>182</v>
      </c>
      <c r="Q125" s="8" t="s">
        <v>4</v>
      </c>
      <c r="R125" s="118" t="s">
        <v>5</v>
      </c>
      <c r="S125" s="117"/>
    </row>
    <row r="126" spans="1:19" ht="15.75" thickBot="1" x14ac:dyDescent="0.3">
      <c r="A126" s="112" t="s">
        <v>102</v>
      </c>
      <c r="B126" s="10" t="s">
        <v>165</v>
      </c>
      <c r="C126" s="22">
        <v>4.8394192696876396E-3</v>
      </c>
      <c r="D126" s="10" t="s">
        <v>165</v>
      </c>
      <c r="E126" s="22">
        <v>1.0704727921498661E-2</v>
      </c>
      <c r="F126" s="10" t="s">
        <v>165</v>
      </c>
      <c r="G126" s="22">
        <v>7.4104569781803208E-3</v>
      </c>
      <c r="H126" s="10" t="s">
        <v>165</v>
      </c>
      <c r="I126" s="22">
        <v>9.454232917920068E-3</v>
      </c>
      <c r="J126" s="22">
        <v>9.433962264150943E-3</v>
      </c>
      <c r="K126" s="22">
        <v>7.0977917981072556E-3</v>
      </c>
      <c r="L126" s="22">
        <v>9.433962264150943E-3</v>
      </c>
      <c r="M126" s="22">
        <v>5.2532833020637899E-3</v>
      </c>
      <c r="N126" s="22">
        <v>9.433962264150943E-3</v>
      </c>
      <c r="O126" s="22">
        <v>5.3E-3</v>
      </c>
      <c r="P126" s="16">
        <f>SUM(B126,D126,F126,H126,J126,L126,N126)</f>
        <v>2.8301886792452831E-2</v>
      </c>
      <c r="Q126" s="16">
        <f>SUM(C126,E126,G126,I126,K126,M126,O126)</f>
        <v>5.0059912187457728E-2</v>
      </c>
      <c r="R126" s="119">
        <f t="shared" ref="R126:R130" si="18">(Q126/P126)</f>
        <v>1.7687835639568397</v>
      </c>
    </row>
    <row r="127" spans="1:19" ht="15.75" thickBot="1" x14ac:dyDescent="0.3">
      <c r="A127" s="112" t="s">
        <v>103</v>
      </c>
      <c r="B127" s="10" t="s">
        <v>165</v>
      </c>
      <c r="C127" s="22">
        <v>3.2556093268807741E-2</v>
      </c>
      <c r="D127" s="10" t="s">
        <v>165</v>
      </c>
      <c r="E127" s="22">
        <v>3.6574487065120426E-2</v>
      </c>
      <c r="F127" s="10" t="s">
        <v>165</v>
      </c>
      <c r="G127" s="22">
        <v>3.5405516673528203E-2</v>
      </c>
      <c r="H127" s="10" t="s">
        <v>165</v>
      </c>
      <c r="I127" s="22">
        <v>3.4808766652342074E-2</v>
      </c>
      <c r="J127" s="22">
        <v>3.687821612349914E-2</v>
      </c>
      <c r="K127" s="22">
        <v>4.8107255520504731E-2</v>
      </c>
      <c r="L127" s="22">
        <v>3.687821612349914E-2</v>
      </c>
      <c r="M127" s="22">
        <v>4.9906191369606001E-2</v>
      </c>
      <c r="N127" s="22">
        <v>3.687821612349914E-2</v>
      </c>
      <c r="O127" s="22">
        <v>4.99E-2</v>
      </c>
      <c r="P127" s="16">
        <f>SUM(B127,D127,F127,H127,J127,L127,N127)</f>
        <v>0.11063464837049741</v>
      </c>
      <c r="Q127" s="16">
        <f>SUM(C127,E127,G127,I127,K127,M127,O127)</f>
        <v>0.28725831054990913</v>
      </c>
      <c r="R127" s="119">
        <f t="shared" si="18"/>
        <v>2.5964588379937528</v>
      </c>
    </row>
    <row r="128" spans="1:19" ht="15.75" thickBot="1" x14ac:dyDescent="0.3">
      <c r="A128" s="112" t="s">
        <v>104</v>
      </c>
      <c r="B128" s="10" t="s">
        <v>165</v>
      </c>
      <c r="C128" s="22">
        <v>1.9197207678883072E-2</v>
      </c>
      <c r="D128" s="10" t="s">
        <v>165</v>
      </c>
      <c r="E128" s="22">
        <v>1.8950437317784258E-2</v>
      </c>
      <c r="F128" s="10" t="s">
        <v>165</v>
      </c>
      <c r="G128" s="18">
        <v>6.4184852374839542E-3</v>
      </c>
      <c r="H128" s="10" t="s">
        <v>165</v>
      </c>
      <c r="I128" s="22">
        <v>2.0352781546811399E-2</v>
      </c>
      <c r="J128" s="22">
        <v>2.1709633649932156E-2</v>
      </c>
      <c r="K128" s="22">
        <v>1.7426273458445041E-2</v>
      </c>
      <c r="L128" s="22">
        <v>2.1709633649932156E-2</v>
      </c>
      <c r="M128" s="22">
        <v>2.3319615912208505E-2</v>
      </c>
      <c r="N128" s="22">
        <v>2.1709633649932156E-2</v>
      </c>
      <c r="O128" s="22">
        <v>2.3E-2</v>
      </c>
      <c r="P128" s="16">
        <f>SUM(B128,D128,F128,H128,J128,L128,N128)</f>
        <v>6.5128900949796467E-2</v>
      </c>
      <c r="Q128" s="16">
        <f t="shared" ref="Q127:Q130" si="19">SUM(C128,E128,G128,I128,K128,M128,O128)</f>
        <v>0.12866480115161621</v>
      </c>
      <c r="R128" s="119">
        <f t="shared" si="18"/>
        <v>1.9755408010154407</v>
      </c>
    </row>
    <row r="129" spans="1:18" ht="15.75" thickBot="1" x14ac:dyDescent="0.3">
      <c r="A129" s="112" t="s">
        <v>105</v>
      </c>
      <c r="B129" s="10" t="s">
        <v>165</v>
      </c>
      <c r="C129" s="22">
        <v>0</v>
      </c>
      <c r="D129" s="10" t="s">
        <v>165</v>
      </c>
      <c r="E129" s="22">
        <v>0</v>
      </c>
      <c r="F129" s="10" t="s">
        <v>165</v>
      </c>
      <c r="G129" s="18">
        <v>0</v>
      </c>
      <c r="H129" s="10" t="s">
        <v>165</v>
      </c>
      <c r="I129" s="22">
        <v>0</v>
      </c>
      <c r="J129" s="22" t="s">
        <v>165</v>
      </c>
      <c r="K129" s="22">
        <v>0</v>
      </c>
      <c r="L129" s="22" t="s">
        <v>165</v>
      </c>
      <c r="M129" s="22">
        <v>4.5871559633027525E-3</v>
      </c>
      <c r="N129" s="22" t="s">
        <v>165</v>
      </c>
      <c r="O129" s="22">
        <v>5.0000000000000001E-3</v>
      </c>
      <c r="P129" s="16">
        <f t="shared" ref="P129:P130" si="20">SUM(B129,D129,F129,H129,J129,L129,N129)</f>
        <v>0</v>
      </c>
      <c r="Q129" s="16">
        <f t="shared" si="19"/>
        <v>9.5871559633027535E-3</v>
      </c>
      <c r="R129" s="119">
        <f>Q129</f>
        <v>9.5871559633027535E-3</v>
      </c>
    </row>
    <row r="130" spans="1:18" ht="15.75" thickBot="1" x14ac:dyDescent="0.3">
      <c r="A130" s="121" t="s">
        <v>106</v>
      </c>
      <c r="B130" s="122" t="s">
        <v>165</v>
      </c>
      <c r="C130" s="123">
        <v>2.7777777777777776E-2</v>
      </c>
      <c r="D130" s="122" t="s">
        <v>165</v>
      </c>
      <c r="E130" s="123">
        <v>0</v>
      </c>
      <c r="F130" s="122" t="s">
        <v>165</v>
      </c>
      <c r="G130" s="124">
        <v>1.7000000000000001E-2</v>
      </c>
      <c r="H130" s="122" t="s">
        <v>165</v>
      </c>
      <c r="I130" s="123">
        <v>4.5454545454545456E-2</v>
      </c>
      <c r="J130" s="123" t="s">
        <v>165</v>
      </c>
      <c r="K130" s="123">
        <v>0</v>
      </c>
      <c r="L130" s="123" t="s">
        <v>165</v>
      </c>
      <c r="M130" s="123">
        <v>1.5384615384615385E-2</v>
      </c>
      <c r="N130" s="123" t="s">
        <v>165</v>
      </c>
      <c r="O130" s="123">
        <v>1.4999999999999999E-2</v>
      </c>
      <c r="P130" s="125">
        <f t="shared" si="20"/>
        <v>0</v>
      </c>
      <c r="Q130" s="126">
        <f t="shared" si="19"/>
        <v>0.12061693861693862</v>
      </c>
      <c r="R130" s="127">
        <f>Q130</f>
        <v>0.12061693861693862</v>
      </c>
    </row>
    <row r="131" spans="1:18" ht="15.75" thickBo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ht="20.100000000000001" customHeight="1" thickBot="1" x14ac:dyDescent="0.3">
      <c r="A132" s="94" t="s">
        <v>56</v>
      </c>
      <c r="B132" s="88" t="s">
        <v>58</v>
      </c>
      <c r="C132" s="88"/>
      <c r="D132" s="88" t="s">
        <v>59</v>
      </c>
      <c r="E132" s="88"/>
      <c r="F132" s="88" t="s">
        <v>60</v>
      </c>
      <c r="G132" s="88"/>
      <c r="H132" s="88" t="s">
        <v>61</v>
      </c>
      <c r="I132" s="88"/>
      <c r="J132" s="79" t="s">
        <v>183</v>
      </c>
      <c r="K132" s="79"/>
      <c r="L132" s="79" t="s">
        <v>187</v>
      </c>
      <c r="M132" s="79"/>
      <c r="N132" s="79" t="s">
        <v>188</v>
      </c>
      <c r="O132" s="79"/>
      <c r="P132" s="79" t="s">
        <v>3</v>
      </c>
      <c r="Q132" s="79"/>
      <c r="R132" s="87"/>
    </row>
    <row r="133" spans="1:18" ht="24.75" thickBot="1" x14ac:dyDescent="0.3">
      <c r="A133" s="95"/>
      <c r="B133" s="8" t="s">
        <v>32</v>
      </c>
      <c r="C133" s="8" t="s">
        <v>4</v>
      </c>
      <c r="D133" s="8" t="s">
        <v>32</v>
      </c>
      <c r="E133" s="8" t="s">
        <v>4</v>
      </c>
      <c r="F133" s="8" t="s">
        <v>32</v>
      </c>
      <c r="G133" s="8" t="s">
        <v>4</v>
      </c>
      <c r="H133" s="8" t="s">
        <v>32</v>
      </c>
      <c r="I133" s="8" t="s">
        <v>4</v>
      </c>
      <c r="J133" s="8" t="s">
        <v>32</v>
      </c>
      <c r="K133" s="8" t="s">
        <v>4</v>
      </c>
      <c r="L133" s="8" t="s">
        <v>32</v>
      </c>
      <c r="M133" s="8" t="s">
        <v>4</v>
      </c>
      <c r="N133" s="8" t="s">
        <v>32</v>
      </c>
      <c r="O133" s="8" t="s">
        <v>4</v>
      </c>
      <c r="P133" s="8" t="s">
        <v>182</v>
      </c>
      <c r="Q133" s="8" t="s">
        <v>4</v>
      </c>
      <c r="R133" s="23" t="s">
        <v>5</v>
      </c>
    </row>
    <row r="134" spans="1:18" ht="20.100000000000001" customHeight="1" thickBot="1" x14ac:dyDescent="0.3">
      <c r="A134" s="26" t="s">
        <v>107</v>
      </c>
      <c r="B134" s="51">
        <v>0.3</v>
      </c>
      <c r="C134" s="52">
        <v>0.33300000000000002</v>
      </c>
      <c r="D134" s="51">
        <v>0.3</v>
      </c>
      <c r="E134" s="37">
        <v>0.31940000000000002</v>
      </c>
      <c r="F134" s="51">
        <v>0.3</v>
      </c>
      <c r="G134" s="37">
        <v>0.34993824619184849</v>
      </c>
      <c r="H134" s="51">
        <v>0.3</v>
      </c>
      <c r="I134" s="37">
        <v>0.27100000000000002</v>
      </c>
      <c r="J134" s="51">
        <v>0.3</v>
      </c>
      <c r="K134" s="37">
        <v>0.27800000000000002</v>
      </c>
      <c r="L134" s="51">
        <v>0.3</v>
      </c>
      <c r="M134" s="37">
        <v>0.24690000000000001</v>
      </c>
      <c r="N134" s="51">
        <v>0.3</v>
      </c>
      <c r="O134" s="37">
        <v>0.2427</v>
      </c>
      <c r="P134" s="55">
        <f>B134*7</f>
        <v>2.1</v>
      </c>
      <c r="Q134" s="56">
        <f>SUM(C134,E134,G134,I134,K134,M134,O134)</f>
        <v>2.0409382461918488</v>
      </c>
      <c r="R134" s="57">
        <f>(Q134/P134)</f>
        <v>0.9718753553294518</v>
      </c>
    </row>
    <row r="135" spans="1:18" ht="15.75" thickBot="1" x14ac:dyDescent="0.3">
      <c r="A135" s="5"/>
    </row>
    <row r="136" spans="1:18" ht="20.100000000000001" customHeight="1" thickBot="1" x14ac:dyDescent="0.3">
      <c r="A136" s="94" t="s">
        <v>57</v>
      </c>
      <c r="B136" s="88" t="s">
        <v>58</v>
      </c>
      <c r="C136" s="88"/>
      <c r="D136" s="88" t="s">
        <v>59</v>
      </c>
      <c r="E136" s="88"/>
      <c r="F136" s="88" t="s">
        <v>60</v>
      </c>
      <c r="G136" s="88"/>
      <c r="H136" s="88" t="s">
        <v>61</v>
      </c>
      <c r="I136" s="88"/>
      <c r="J136" s="79" t="s">
        <v>183</v>
      </c>
      <c r="K136" s="79"/>
      <c r="L136" s="89" t="s">
        <v>187</v>
      </c>
      <c r="M136" s="90"/>
      <c r="N136" s="79" t="s">
        <v>188</v>
      </c>
      <c r="O136" s="79"/>
      <c r="P136" s="79" t="s">
        <v>3</v>
      </c>
      <c r="Q136" s="79"/>
      <c r="R136" s="87"/>
    </row>
    <row r="137" spans="1:18" ht="30.75" customHeight="1" thickBot="1" x14ac:dyDescent="0.3">
      <c r="A137" s="95"/>
      <c r="B137" s="8" t="s">
        <v>32</v>
      </c>
      <c r="C137" s="8" t="s">
        <v>4</v>
      </c>
      <c r="D137" s="8" t="s">
        <v>32</v>
      </c>
      <c r="E137" s="8" t="s">
        <v>4</v>
      </c>
      <c r="F137" s="8" t="s">
        <v>32</v>
      </c>
      <c r="G137" s="8" t="s">
        <v>4</v>
      </c>
      <c r="H137" s="8" t="s">
        <v>32</v>
      </c>
      <c r="I137" s="8" t="s">
        <v>4</v>
      </c>
      <c r="J137" s="8" t="s">
        <v>32</v>
      </c>
      <c r="K137" s="8" t="s">
        <v>4</v>
      </c>
      <c r="L137" s="8" t="s">
        <v>32</v>
      </c>
      <c r="M137" s="8" t="s">
        <v>4</v>
      </c>
      <c r="N137" s="8" t="s">
        <v>32</v>
      </c>
      <c r="O137" s="8" t="s">
        <v>4</v>
      </c>
      <c r="P137" s="8" t="s">
        <v>182</v>
      </c>
      <c r="Q137" s="8" t="s">
        <v>4</v>
      </c>
      <c r="R137" s="35" t="s">
        <v>5</v>
      </c>
    </row>
    <row r="138" spans="1:18" ht="20.25" customHeight="1" thickBot="1" x14ac:dyDescent="0.3">
      <c r="A138" s="24" t="s">
        <v>54</v>
      </c>
      <c r="B138" s="80">
        <v>0.7</v>
      </c>
      <c r="C138" s="103">
        <v>0.94499999999999995</v>
      </c>
      <c r="D138" s="80">
        <v>0.7</v>
      </c>
      <c r="E138" s="103">
        <v>0.96299999999999997</v>
      </c>
      <c r="F138" s="80">
        <v>0.7</v>
      </c>
      <c r="G138" s="103">
        <v>0.96799999999999997</v>
      </c>
      <c r="H138" s="80">
        <v>0.7</v>
      </c>
      <c r="I138" s="103">
        <v>0.88600000000000001</v>
      </c>
      <c r="J138" s="80">
        <v>0.7</v>
      </c>
      <c r="K138" s="82">
        <v>0.96199999999999997</v>
      </c>
      <c r="L138" s="80">
        <v>0.7</v>
      </c>
      <c r="M138" s="82">
        <v>0.95899999999999996</v>
      </c>
      <c r="N138" s="80">
        <v>0.7</v>
      </c>
      <c r="O138" s="82" t="s">
        <v>184</v>
      </c>
      <c r="P138" s="105">
        <f>B138*7</f>
        <v>4.8999999999999995</v>
      </c>
      <c r="Q138" s="107">
        <f>SUM(C138,E138,G138,I138,K138,M138,O138)</f>
        <v>5.6829999999999998</v>
      </c>
      <c r="R138" s="109">
        <f>(Q138/P138)</f>
        <v>1.159795918367347</v>
      </c>
    </row>
    <row r="139" spans="1:18" ht="20.100000000000001" customHeight="1" thickBot="1" x14ac:dyDescent="0.3">
      <c r="A139" s="24" t="s">
        <v>55</v>
      </c>
      <c r="B139" s="80"/>
      <c r="C139" s="103"/>
      <c r="D139" s="80"/>
      <c r="E139" s="103"/>
      <c r="F139" s="80"/>
      <c r="G139" s="103"/>
      <c r="H139" s="80"/>
      <c r="I139" s="103"/>
      <c r="J139" s="80"/>
      <c r="K139" s="83"/>
      <c r="L139" s="80"/>
      <c r="M139" s="83"/>
      <c r="N139" s="80"/>
      <c r="O139" s="83"/>
      <c r="P139" s="105"/>
      <c r="Q139" s="107"/>
      <c r="R139" s="109"/>
    </row>
    <row r="140" spans="1:18" ht="20.100000000000001" customHeight="1" thickBot="1" x14ac:dyDescent="0.3">
      <c r="A140" s="26" t="s">
        <v>3</v>
      </c>
      <c r="B140" s="81"/>
      <c r="C140" s="104"/>
      <c r="D140" s="81"/>
      <c r="E140" s="104"/>
      <c r="F140" s="81"/>
      <c r="G140" s="104"/>
      <c r="H140" s="81"/>
      <c r="I140" s="104"/>
      <c r="J140" s="81"/>
      <c r="K140" s="84"/>
      <c r="L140" s="81"/>
      <c r="M140" s="84"/>
      <c r="N140" s="81"/>
      <c r="O140" s="84"/>
      <c r="P140" s="106"/>
      <c r="Q140" s="108"/>
      <c r="R140" s="110"/>
    </row>
    <row r="141" spans="1:18" ht="15.75" thickBot="1" x14ac:dyDescent="0.3">
      <c r="A141" s="5"/>
    </row>
    <row r="142" spans="1:18" ht="15.75" thickBot="1" x14ac:dyDescent="0.3">
      <c r="A142" s="45" t="s">
        <v>108</v>
      </c>
      <c r="B142" s="88" t="s">
        <v>58</v>
      </c>
      <c r="C142" s="88"/>
      <c r="D142" s="88" t="s">
        <v>59</v>
      </c>
      <c r="E142" s="88"/>
      <c r="F142" s="88" t="s">
        <v>60</v>
      </c>
      <c r="G142" s="88"/>
      <c r="H142" s="88" t="s">
        <v>61</v>
      </c>
      <c r="I142" s="88"/>
      <c r="J142" s="79" t="s">
        <v>183</v>
      </c>
      <c r="K142" s="79"/>
      <c r="L142" s="79" t="s">
        <v>187</v>
      </c>
      <c r="M142" s="79"/>
      <c r="N142" s="79" t="s">
        <v>188</v>
      </c>
      <c r="O142" s="79"/>
      <c r="P142" s="79" t="s">
        <v>3</v>
      </c>
      <c r="Q142" s="79"/>
      <c r="R142" s="87"/>
    </row>
    <row r="143" spans="1:18" ht="15.75" thickBot="1" x14ac:dyDescent="0.3">
      <c r="A143" s="47" t="s">
        <v>110</v>
      </c>
      <c r="B143" s="8" t="s">
        <v>81</v>
      </c>
      <c r="C143" s="8" t="s">
        <v>4</v>
      </c>
      <c r="D143" s="8" t="s">
        <v>81</v>
      </c>
      <c r="E143" s="8" t="s">
        <v>4</v>
      </c>
      <c r="F143" s="8" t="s">
        <v>81</v>
      </c>
      <c r="G143" s="8" t="s">
        <v>4</v>
      </c>
      <c r="H143" s="8" t="s">
        <v>81</v>
      </c>
      <c r="I143" s="8" t="s">
        <v>4</v>
      </c>
      <c r="J143" s="8" t="s">
        <v>81</v>
      </c>
      <c r="K143" s="8" t="s">
        <v>4</v>
      </c>
      <c r="L143" s="8" t="s">
        <v>81</v>
      </c>
      <c r="M143" s="8" t="s">
        <v>4</v>
      </c>
      <c r="N143" s="8" t="s">
        <v>81</v>
      </c>
      <c r="O143" s="8" t="s">
        <v>4</v>
      </c>
      <c r="P143" s="8" t="s">
        <v>182</v>
      </c>
      <c r="Q143" s="8" t="s">
        <v>4</v>
      </c>
      <c r="R143" s="35" t="s">
        <v>5</v>
      </c>
    </row>
    <row r="144" spans="1:18" ht="15.75" thickBot="1" x14ac:dyDescent="0.3">
      <c r="A144" s="46" t="s">
        <v>109</v>
      </c>
      <c r="B144" s="21">
        <v>0.85</v>
      </c>
      <c r="C144" s="21">
        <v>1</v>
      </c>
      <c r="D144" s="21">
        <v>0.85</v>
      </c>
      <c r="E144" s="21">
        <v>1</v>
      </c>
      <c r="F144" s="21">
        <v>0.85</v>
      </c>
      <c r="G144" s="21">
        <v>1</v>
      </c>
      <c r="H144" s="21">
        <v>0.85</v>
      </c>
      <c r="I144" s="21">
        <v>1</v>
      </c>
      <c r="J144" s="21">
        <v>0.85</v>
      </c>
      <c r="K144" s="21">
        <v>1</v>
      </c>
      <c r="L144" s="21">
        <v>0.85</v>
      </c>
      <c r="M144" s="21">
        <v>1</v>
      </c>
      <c r="N144" s="21">
        <v>0.85</v>
      </c>
      <c r="O144" s="21">
        <v>1</v>
      </c>
      <c r="P144" s="17">
        <f>SUM(B144,D144,F144,H144,J144,L144,N144)</f>
        <v>5.9499999999999993</v>
      </c>
      <c r="Q144" s="17">
        <f>SUM(C144,E144,G144,I144,K144,M144,O144)</f>
        <v>7</v>
      </c>
      <c r="R144" s="38">
        <f>(Q144/P144)</f>
        <v>1.1764705882352942</v>
      </c>
    </row>
    <row r="145" spans="1:18" ht="15.75" thickBot="1" x14ac:dyDescent="0.3">
      <c r="A145" s="46" t="s">
        <v>111</v>
      </c>
      <c r="B145" s="10" t="s">
        <v>172</v>
      </c>
      <c r="C145" s="10">
        <v>2</v>
      </c>
      <c r="D145" s="10" t="s">
        <v>172</v>
      </c>
      <c r="E145" s="10">
        <v>2</v>
      </c>
      <c r="F145" s="10" t="s">
        <v>172</v>
      </c>
      <c r="G145" s="10">
        <v>2</v>
      </c>
      <c r="H145" s="10" t="s">
        <v>172</v>
      </c>
      <c r="I145" s="10">
        <v>2</v>
      </c>
      <c r="J145" s="10" t="s">
        <v>172</v>
      </c>
      <c r="K145" s="10">
        <v>2</v>
      </c>
      <c r="L145" s="10" t="s">
        <v>172</v>
      </c>
      <c r="M145" s="10">
        <v>2</v>
      </c>
      <c r="N145" s="10" t="s">
        <v>172</v>
      </c>
      <c r="O145" s="10">
        <v>2</v>
      </c>
      <c r="P145" s="9">
        <f>10*7</f>
        <v>70</v>
      </c>
      <c r="Q145" s="9">
        <f>SUM(C145,E145,G145,I145,K145,M145,O145)</f>
        <v>14</v>
      </c>
      <c r="R145" s="72">
        <f>(P145/Q145)</f>
        <v>5</v>
      </c>
    </row>
    <row r="146" spans="1:18" ht="30.75" thickBot="1" x14ac:dyDescent="0.3">
      <c r="A146" s="24" t="s">
        <v>112</v>
      </c>
      <c r="B146" s="10" t="s">
        <v>173</v>
      </c>
      <c r="C146" s="10">
        <v>2</v>
      </c>
      <c r="D146" s="10" t="s">
        <v>173</v>
      </c>
      <c r="E146" s="10">
        <v>2</v>
      </c>
      <c r="F146" s="10" t="s">
        <v>173</v>
      </c>
      <c r="G146" s="10">
        <v>2</v>
      </c>
      <c r="H146" s="10" t="s">
        <v>173</v>
      </c>
      <c r="I146" s="10">
        <v>2</v>
      </c>
      <c r="J146" s="10" t="s">
        <v>173</v>
      </c>
      <c r="K146" s="10">
        <v>2</v>
      </c>
      <c r="L146" s="10" t="s">
        <v>173</v>
      </c>
      <c r="M146" s="10">
        <v>2</v>
      </c>
      <c r="N146" s="10" t="s">
        <v>173</v>
      </c>
      <c r="O146" s="10">
        <v>3</v>
      </c>
      <c r="P146" s="9">
        <f>30*7</f>
        <v>210</v>
      </c>
      <c r="Q146" s="9">
        <f>SUM(C146,E146,G146,I146,K146,M146,O146)</f>
        <v>15</v>
      </c>
      <c r="R146" s="72">
        <f>(P146/Q146)</f>
        <v>14</v>
      </c>
    </row>
    <row r="147" spans="1:18" ht="15.75" thickBot="1" x14ac:dyDescent="0.3">
      <c r="A147" s="26" t="s">
        <v>113</v>
      </c>
      <c r="B147" s="28" t="s">
        <v>174</v>
      </c>
      <c r="C147" s="28">
        <v>0</v>
      </c>
      <c r="D147" s="28" t="s">
        <v>174</v>
      </c>
      <c r="E147" s="28">
        <v>0</v>
      </c>
      <c r="F147" s="28" t="s">
        <v>174</v>
      </c>
      <c r="G147" s="28">
        <v>0</v>
      </c>
      <c r="H147" s="28" t="s">
        <v>174</v>
      </c>
      <c r="I147" s="28">
        <v>0</v>
      </c>
      <c r="J147" s="28" t="s">
        <v>174</v>
      </c>
      <c r="K147" s="28">
        <v>0</v>
      </c>
      <c r="L147" s="28" t="s">
        <v>174</v>
      </c>
      <c r="M147" s="28">
        <v>0</v>
      </c>
      <c r="N147" s="28" t="s">
        <v>174</v>
      </c>
      <c r="O147" s="28">
        <v>0</v>
      </c>
      <c r="P147" s="32">
        <f>90*7</f>
        <v>630</v>
      </c>
      <c r="Q147" s="32">
        <f>SUM(C147,E147,G147,I147,K147,M147,O147)</f>
        <v>0</v>
      </c>
      <c r="R147" s="73">
        <f t="shared" ref="R147" si="21">(P147-Q147)/P147</f>
        <v>1</v>
      </c>
    </row>
    <row r="148" spans="1:18" ht="15.75" thickBot="1" x14ac:dyDescent="0.3"/>
    <row r="149" spans="1:18" ht="15.75" thickBot="1" x14ac:dyDescent="0.3">
      <c r="A149" s="94" t="s">
        <v>179</v>
      </c>
      <c r="B149" s="88" t="s">
        <v>58</v>
      </c>
      <c r="C149" s="88"/>
      <c r="D149" s="88" t="s">
        <v>59</v>
      </c>
      <c r="E149" s="88"/>
      <c r="F149" s="88" t="s">
        <v>60</v>
      </c>
      <c r="G149" s="88"/>
      <c r="H149" s="88" t="s">
        <v>61</v>
      </c>
      <c r="I149" s="88"/>
      <c r="J149" s="79" t="s">
        <v>183</v>
      </c>
      <c r="K149" s="79"/>
      <c r="L149" s="79" t="s">
        <v>187</v>
      </c>
      <c r="M149" s="79"/>
      <c r="N149" s="79" t="s">
        <v>188</v>
      </c>
      <c r="O149" s="79"/>
      <c r="P149" s="79" t="s">
        <v>3</v>
      </c>
      <c r="Q149" s="79"/>
      <c r="R149" s="87"/>
    </row>
    <row r="150" spans="1:18" ht="15.75" thickBot="1" x14ac:dyDescent="0.3">
      <c r="A150" s="95"/>
      <c r="B150" s="8" t="s">
        <v>81</v>
      </c>
      <c r="C150" s="8" t="s">
        <v>4</v>
      </c>
      <c r="D150" s="8" t="s">
        <v>81</v>
      </c>
      <c r="E150" s="8" t="s">
        <v>4</v>
      </c>
      <c r="F150" s="8" t="s">
        <v>81</v>
      </c>
      <c r="G150" s="8" t="s">
        <v>4</v>
      </c>
      <c r="H150" s="8" t="s">
        <v>81</v>
      </c>
      <c r="I150" s="8" t="s">
        <v>4</v>
      </c>
      <c r="J150" s="8" t="s">
        <v>81</v>
      </c>
      <c r="K150" s="8" t="s">
        <v>4</v>
      </c>
      <c r="L150" s="8" t="s">
        <v>81</v>
      </c>
      <c r="M150" s="8" t="s">
        <v>4</v>
      </c>
      <c r="N150" s="8" t="s">
        <v>81</v>
      </c>
      <c r="O150" s="8" t="s">
        <v>4</v>
      </c>
      <c r="P150" s="8" t="s">
        <v>182</v>
      </c>
      <c r="Q150" s="8" t="s">
        <v>4</v>
      </c>
      <c r="R150" s="35" t="s">
        <v>5</v>
      </c>
    </row>
    <row r="151" spans="1:18" ht="45.75" thickBot="1" x14ac:dyDescent="0.3">
      <c r="A151" s="24" t="s">
        <v>114</v>
      </c>
      <c r="B151" s="10" t="s">
        <v>176</v>
      </c>
      <c r="C151" s="21">
        <v>1</v>
      </c>
      <c r="D151" s="10" t="s">
        <v>176</v>
      </c>
      <c r="E151" s="21">
        <v>1</v>
      </c>
      <c r="F151" s="10" t="s">
        <v>176</v>
      </c>
      <c r="G151" s="21">
        <v>0.92</v>
      </c>
      <c r="H151" s="10" t="s">
        <v>176</v>
      </c>
      <c r="I151" s="21">
        <v>1</v>
      </c>
      <c r="J151" s="10" t="s">
        <v>176</v>
      </c>
      <c r="K151" s="21">
        <v>1</v>
      </c>
      <c r="L151" s="10" t="s">
        <v>176</v>
      </c>
      <c r="M151" s="21">
        <v>1</v>
      </c>
      <c r="N151" s="10" t="s">
        <v>176</v>
      </c>
      <c r="O151" s="21">
        <v>0.93</v>
      </c>
      <c r="P151" s="9">
        <f>3*7</f>
        <v>21</v>
      </c>
      <c r="Q151" s="17">
        <f>SUM(C151,E151,G151,I151,K151,M151,O151)</f>
        <v>6.85</v>
      </c>
      <c r="R151" s="38">
        <f>(Q151/P151)</f>
        <v>0.3261904761904762</v>
      </c>
    </row>
    <row r="152" spans="1:18" ht="30.75" customHeight="1" thickBot="1" x14ac:dyDescent="0.3">
      <c r="A152" s="24" t="s">
        <v>115</v>
      </c>
      <c r="B152" s="10" t="s">
        <v>175</v>
      </c>
      <c r="C152" s="10">
        <v>1.02</v>
      </c>
      <c r="D152" s="10" t="s">
        <v>175</v>
      </c>
      <c r="E152" s="10">
        <v>1.02</v>
      </c>
      <c r="F152" s="10" t="s">
        <v>175</v>
      </c>
      <c r="G152" s="10">
        <v>0.56000000000000005</v>
      </c>
      <c r="H152" s="10" t="s">
        <v>175</v>
      </c>
      <c r="I152" s="10">
        <v>0.59</v>
      </c>
      <c r="J152" s="10" t="s">
        <v>175</v>
      </c>
      <c r="K152" s="10">
        <v>0.72</v>
      </c>
      <c r="L152" s="10" t="s">
        <v>175</v>
      </c>
      <c r="M152" s="10">
        <v>0.88</v>
      </c>
      <c r="N152" s="10" t="s">
        <v>175</v>
      </c>
      <c r="O152" s="10">
        <v>1.0900000000000001</v>
      </c>
      <c r="P152" s="9">
        <f>2*7</f>
        <v>14</v>
      </c>
      <c r="Q152" s="9">
        <f>SUM(C152,E152,G152,I152,K152,M152,O152)</f>
        <v>5.88</v>
      </c>
      <c r="R152" s="58">
        <f>(8/Q152)</f>
        <v>1.3605442176870748</v>
      </c>
    </row>
    <row r="153" spans="1:18" ht="15.75" thickBot="1" x14ac:dyDescent="0.3">
      <c r="A153" s="24" t="s">
        <v>116</v>
      </c>
      <c r="B153" s="10" t="s">
        <v>177</v>
      </c>
      <c r="C153" s="10">
        <v>0.84</v>
      </c>
      <c r="D153" s="10" t="s">
        <v>177</v>
      </c>
      <c r="E153" s="10">
        <v>1.18</v>
      </c>
      <c r="F153" s="10" t="s">
        <v>177</v>
      </c>
      <c r="G153" s="10">
        <v>0.84</v>
      </c>
      <c r="H153" s="10" t="s">
        <v>177</v>
      </c>
      <c r="I153" s="10">
        <v>1.22</v>
      </c>
      <c r="J153" s="10" t="s">
        <v>177</v>
      </c>
      <c r="K153" s="10">
        <v>2.34</v>
      </c>
      <c r="L153" s="10" t="s">
        <v>177</v>
      </c>
      <c r="M153" s="10">
        <v>1.54</v>
      </c>
      <c r="N153" s="10" t="s">
        <v>177</v>
      </c>
      <c r="O153" s="10">
        <v>0.19</v>
      </c>
      <c r="P153" s="9">
        <f>5*7</f>
        <v>35</v>
      </c>
      <c r="Q153" s="9">
        <f>SUM(C153,E153,G153,I153,K153,M153,O153)</f>
        <v>8.15</v>
      </c>
      <c r="R153" s="58">
        <f>(20/Q153)</f>
        <v>2.4539877300613497</v>
      </c>
    </row>
    <row r="154" spans="1:18" ht="30.75" thickBot="1" x14ac:dyDescent="0.3">
      <c r="A154" s="24" t="s">
        <v>117</v>
      </c>
      <c r="B154" s="10" t="s">
        <v>165</v>
      </c>
      <c r="C154" s="15">
        <v>1</v>
      </c>
      <c r="D154" s="10" t="s">
        <v>165</v>
      </c>
      <c r="E154" s="21">
        <v>1</v>
      </c>
      <c r="F154" s="10" t="s">
        <v>165</v>
      </c>
      <c r="G154" s="21">
        <v>1</v>
      </c>
      <c r="H154" s="10" t="s">
        <v>165</v>
      </c>
      <c r="I154" s="21">
        <v>1</v>
      </c>
      <c r="J154" s="10" t="s">
        <v>165</v>
      </c>
      <c r="K154" s="21">
        <v>1</v>
      </c>
      <c r="L154" s="10" t="s">
        <v>165</v>
      </c>
      <c r="M154" s="21">
        <v>1</v>
      </c>
      <c r="N154" s="10" t="s">
        <v>165</v>
      </c>
      <c r="O154" s="21">
        <v>1</v>
      </c>
      <c r="P154" s="9" t="s">
        <v>165</v>
      </c>
      <c r="Q154" s="19">
        <f>SUM(C154,E154,G154,I154,K154,M154)</f>
        <v>6</v>
      </c>
      <c r="R154" s="58">
        <v>1</v>
      </c>
    </row>
    <row r="155" spans="1:18" ht="30.75" thickBot="1" x14ac:dyDescent="0.3">
      <c r="A155" s="26" t="s">
        <v>118</v>
      </c>
      <c r="B155" s="28" t="s">
        <v>178</v>
      </c>
      <c r="C155" s="51">
        <v>0.97</v>
      </c>
      <c r="D155" s="28" t="s">
        <v>178</v>
      </c>
      <c r="E155" s="51">
        <v>0.96</v>
      </c>
      <c r="F155" s="28" t="s">
        <v>178</v>
      </c>
      <c r="G155" s="51">
        <v>0.95</v>
      </c>
      <c r="H155" s="28" t="s">
        <v>178</v>
      </c>
      <c r="I155" s="51">
        <v>0.95</v>
      </c>
      <c r="J155" s="28" t="s">
        <v>178</v>
      </c>
      <c r="K155" s="51">
        <v>0.95</v>
      </c>
      <c r="L155" s="28" t="s">
        <v>178</v>
      </c>
      <c r="M155" s="51">
        <v>0.97</v>
      </c>
      <c r="N155" s="28" t="s">
        <v>178</v>
      </c>
      <c r="O155" s="78">
        <v>0.95</v>
      </c>
      <c r="P155" s="55">
        <f>90*7/100</f>
        <v>6.3</v>
      </c>
      <c r="Q155" s="40">
        <f>SUM(C155,E155,G155,I155,K155,M155,O155)</f>
        <v>6.7</v>
      </c>
      <c r="R155" s="57">
        <f t="shared" ref="R155" si="22">(Q155/P155)</f>
        <v>1.0634920634920635</v>
      </c>
    </row>
    <row r="157" spans="1:18" ht="19.5" thickBot="1" x14ac:dyDescent="0.3">
      <c r="A157" s="93" t="s">
        <v>119</v>
      </c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</row>
    <row r="158" spans="1:18" ht="15.75" thickBot="1" x14ac:dyDescent="0.3">
      <c r="A158" s="94" t="s">
        <v>120</v>
      </c>
      <c r="B158" s="88" t="s">
        <v>58</v>
      </c>
      <c r="C158" s="88"/>
      <c r="D158" s="79" t="s">
        <v>0</v>
      </c>
      <c r="E158" s="79"/>
      <c r="F158" s="79" t="s">
        <v>1</v>
      </c>
      <c r="G158" s="79"/>
      <c r="H158" s="79" t="s">
        <v>2</v>
      </c>
      <c r="I158" s="79"/>
      <c r="J158" s="79" t="s">
        <v>183</v>
      </c>
      <c r="K158" s="79"/>
      <c r="L158" s="79" t="s">
        <v>187</v>
      </c>
      <c r="M158" s="79"/>
      <c r="N158" s="79" t="s">
        <v>188</v>
      </c>
      <c r="O158" s="79"/>
      <c r="P158" s="79" t="s">
        <v>3</v>
      </c>
      <c r="Q158" s="79"/>
      <c r="R158" s="87"/>
    </row>
    <row r="159" spans="1:18" ht="15.75" thickBot="1" x14ac:dyDescent="0.3">
      <c r="A159" s="95"/>
      <c r="B159" s="8" t="s">
        <v>81</v>
      </c>
      <c r="C159" s="8" t="s">
        <v>186</v>
      </c>
      <c r="D159" s="8" t="s">
        <v>81</v>
      </c>
      <c r="E159" s="8" t="s">
        <v>186</v>
      </c>
      <c r="F159" s="8" t="s">
        <v>81</v>
      </c>
      <c r="G159" s="8" t="s">
        <v>186</v>
      </c>
      <c r="H159" s="8" t="s">
        <v>81</v>
      </c>
      <c r="I159" s="8" t="s">
        <v>186</v>
      </c>
      <c r="J159" s="8" t="s">
        <v>81</v>
      </c>
      <c r="K159" s="8" t="s">
        <v>186</v>
      </c>
      <c r="L159" s="8" t="s">
        <v>81</v>
      </c>
      <c r="M159" s="8" t="s">
        <v>4</v>
      </c>
      <c r="N159" s="8" t="s">
        <v>81</v>
      </c>
      <c r="O159" s="8" t="s">
        <v>4</v>
      </c>
      <c r="P159" s="8" t="s">
        <v>182</v>
      </c>
      <c r="Q159" s="8" t="s">
        <v>186</v>
      </c>
      <c r="R159" s="23" t="s">
        <v>5</v>
      </c>
    </row>
    <row r="160" spans="1:18" ht="15.75" thickBot="1" x14ac:dyDescent="0.3">
      <c r="A160" s="24" t="s">
        <v>121</v>
      </c>
      <c r="B160" s="15">
        <v>1</v>
      </c>
      <c r="C160" s="15">
        <v>1.73</v>
      </c>
      <c r="D160" s="15">
        <v>1</v>
      </c>
      <c r="E160" s="21">
        <v>1.62</v>
      </c>
      <c r="F160" s="21">
        <v>1</v>
      </c>
      <c r="G160" s="21">
        <v>1.59</v>
      </c>
      <c r="H160" s="21">
        <v>1</v>
      </c>
      <c r="I160" s="21">
        <v>1.59</v>
      </c>
      <c r="J160" s="21">
        <v>1</v>
      </c>
      <c r="K160" s="21">
        <v>1.6</v>
      </c>
      <c r="L160" s="21">
        <v>1</v>
      </c>
      <c r="M160" s="21">
        <v>1.61</v>
      </c>
      <c r="N160" s="21">
        <v>1</v>
      </c>
      <c r="O160" s="21">
        <v>1.62</v>
      </c>
      <c r="P160" s="17">
        <f>B160*7</f>
        <v>7</v>
      </c>
      <c r="Q160" s="17">
        <f>SUM(C160,E160,G160,I160,K160,M160,O160)</f>
        <v>11.36</v>
      </c>
      <c r="R160" s="43">
        <f>(Q160/P160)</f>
        <v>1.6228571428571428</v>
      </c>
    </row>
    <row r="161" spans="1:18" ht="15.75" thickBot="1" x14ac:dyDescent="0.3">
      <c r="A161" s="24" t="s">
        <v>122</v>
      </c>
      <c r="B161" s="15">
        <v>1</v>
      </c>
      <c r="C161" s="15">
        <v>1.21</v>
      </c>
      <c r="D161" s="15">
        <v>1</v>
      </c>
      <c r="E161" s="21">
        <v>1.32</v>
      </c>
      <c r="F161" s="21">
        <v>1</v>
      </c>
      <c r="G161" s="21">
        <v>1.04</v>
      </c>
      <c r="H161" s="21">
        <v>1</v>
      </c>
      <c r="I161" s="21">
        <v>1.0900000000000001</v>
      </c>
      <c r="J161" s="21">
        <v>1</v>
      </c>
      <c r="K161" s="21">
        <v>0.98</v>
      </c>
      <c r="L161" s="21">
        <v>1</v>
      </c>
      <c r="M161" s="21">
        <v>0.98</v>
      </c>
      <c r="N161" s="21">
        <v>1</v>
      </c>
      <c r="O161" s="21">
        <v>1</v>
      </c>
      <c r="P161" s="17">
        <f>B161*7</f>
        <v>7</v>
      </c>
      <c r="Q161" s="17">
        <f>SUM(C161,E161,G161,I161,K161,M161,O161)</f>
        <v>7.620000000000001</v>
      </c>
      <c r="R161" s="43">
        <f t="shared" ref="R161:R164" si="23">(Q161/P161)</f>
        <v>1.0885714285714287</v>
      </c>
    </row>
    <row r="162" spans="1:18" ht="15.75" thickBot="1" x14ac:dyDescent="0.3">
      <c r="A162" s="24" t="s">
        <v>123</v>
      </c>
      <c r="B162" s="15">
        <v>1</v>
      </c>
      <c r="C162" s="15">
        <v>1.06</v>
      </c>
      <c r="D162" s="15">
        <v>1</v>
      </c>
      <c r="E162" s="21">
        <v>1.06</v>
      </c>
      <c r="F162" s="21">
        <v>1</v>
      </c>
      <c r="G162" s="21">
        <v>1.06</v>
      </c>
      <c r="H162" s="21">
        <v>1</v>
      </c>
      <c r="I162" s="21">
        <v>1.03</v>
      </c>
      <c r="J162" s="21">
        <v>1</v>
      </c>
      <c r="K162" s="21">
        <v>0.98</v>
      </c>
      <c r="L162" s="21">
        <v>1</v>
      </c>
      <c r="M162" s="21">
        <v>0.98</v>
      </c>
      <c r="N162" s="21">
        <v>1</v>
      </c>
      <c r="O162" s="21">
        <v>0.98</v>
      </c>
      <c r="P162" s="17">
        <f t="shared" ref="P162:P164" si="24">B162*7</f>
        <v>7</v>
      </c>
      <c r="Q162" s="17">
        <f t="shared" ref="Q162:Q163" si="25">SUM(C162,E162,G162,I162,K162,M162,O162)</f>
        <v>7.15</v>
      </c>
      <c r="R162" s="43">
        <f t="shared" si="23"/>
        <v>1.0214285714285716</v>
      </c>
    </row>
    <row r="163" spans="1:18" ht="15.75" thickBot="1" x14ac:dyDescent="0.3">
      <c r="A163" s="24" t="s">
        <v>124</v>
      </c>
      <c r="B163" s="15">
        <v>1</v>
      </c>
      <c r="C163" s="15">
        <v>1.04</v>
      </c>
      <c r="D163" s="15">
        <v>1</v>
      </c>
      <c r="E163" s="21">
        <v>1.05</v>
      </c>
      <c r="F163" s="21">
        <v>1</v>
      </c>
      <c r="G163" s="21">
        <v>1.04</v>
      </c>
      <c r="H163" s="21">
        <v>1</v>
      </c>
      <c r="I163" s="21">
        <v>1.01</v>
      </c>
      <c r="J163" s="21">
        <v>1</v>
      </c>
      <c r="K163" s="21">
        <v>1.03</v>
      </c>
      <c r="L163" s="21">
        <v>1</v>
      </c>
      <c r="M163" s="21">
        <v>1.01</v>
      </c>
      <c r="N163" s="21">
        <v>1</v>
      </c>
      <c r="O163" s="21">
        <v>1.02</v>
      </c>
      <c r="P163" s="17">
        <f t="shared" si="24"/>
        <v>7</v>
      </c>
      <c r="Q163" s="17">
        <f t="shared" si="25"/>
        <v>7.1999999999999993</v>
      </c>
      <c r="R163" s="43">
        <f t="shared" si="23"/>
        <v>1.0285714285714285</v>
      </c>
    </row>
    <row r="164" spans="1:18" ht="15.75" thickBot="1" x14ac:dyDescent="0.3">
      <c r="A164" s="26" t="s">
        <v>125</v>
      </c>
      <c r="B164" s="39">
        <v>1</v>
      </c>
      <c r="C164" s="39">
        <v>1.1399999999999999</v>
      </c>
      <c r="D164" s="39">
        <v>1</v>
      </c>
      <c r="E164" s="51">
        <v>1.06</v>
      </c>
      <c r="F164" s="51">
        <v>1</v>
      </c>
      <c r="G164" s="51">
        <v>1.04</v>
      </c>
      <c r="H164" s="51">
        <v>1</v>
      </c>
      <c r="I164" s="51">
        <v>1.06</v>
      </c>
      <c r="J164" s="51">
        <v>1</v>
      </c>
      <c r="K164" s="51">
        <v>1.03</v>
      </c>
      <c r="L164" s="51">
        <v>1</v>
      </c>
      <c r="M164" s="51">
        <v>1.06</v>
      </c>
      <c r="N164" s="51">
        <v>1</v>
      </c>
      <c r="O164" s="51">
        <v>1.03</v>
      </c>
      <c r="P164" s="55">
        <f t="shared" si="24"/>
        <v>7</v>
      </c>
      <c r="Q164" s="55">
        <f>SUM(C164,E164,G164,I164,K164,M164,O164)</f>
        <v>7.4200000000000008</v>
      </c>
      <c r="R164" s="44">
        <f t="shared" si="23"/>
        <v>1.06</v>
      </c>
    </row>
    <row r="165" spans="1:18" ht="15.75" thickBot="1" x14ac:dyDescent="0.3"/>
    <row r="166" spans="1:18" ht="15.75" thickBot="1" x14ac:dyDescent="0.3">
      <c r="A166" s="45" t="s">
        <v>126</v>
      </c>
      <c r="B166" s="88" t="s">
        <v>58</v>
      </c>
      <c r="C166" s="88"/>
      <c r="D166" s="79" t="s">
        <v>0</v>
      </c>
      <c r="E166" s="79"/>
      <c r="F166" s="79" t="s">
        <v>1</v>
      </c>
      <c r="G166" s="79"/>
      <c r="H166" s="79" t="s">
        <v>2</v>
      </c>
      <c r="I166" s="79"/>
      <c r="J166" s="79" t="s">
        <v>183</v>
      </c>
      <c r="K166" s="79"/>
      <c r="L166" s="79" t="s">
        <v>187</v>
      </c>
      <c r="M166" s="79"/>
      <c r="N166" s="79" t="s">
        <v>188</v>
      </c>
      <c r="O166" s="79"/>
      <c r="P166" s="79" t="s">
        <v>3</v>
      </c>
      <c r="Q166" s="79"/>
      <c r="R166" s="87"/>
    </row>
    <row r="167" spans="1:18" ht="15.75" thickBot="1" x14ac:dyDescent="0.3">
      <c r="A167" s="47" t="s">
        <v>121</v>
      </c>
      <c r="B167" s="8" t="s">
        <v>81</v>
      </c>
      <c r="C167" s="8" t="s">
        <v>186</v>
      </c>
      <c r="D167" s="8" t="s">
        <v>81</v>
      </c>
      <c r="E167" s="8" t="s">
        <v>186</v>
      </c>
      <c r="F167" s="8" t="s">
        <v>81</v>
      </c>
      <c r="G167" s="8" t="s">
        <v>186</v>
      </c>
      <c r="H167" s="8" t="s">
        <v>81</v>
      </c>
      <c r="I167" s="8" t="s">
        <v>186</v>
      </c>
      <c r="J167" s="8" t="s">
        <v>81</v>
      </c>
      <c r="K167" s="8" t="s">
        <v>186</v>
      </c>
      <c r="L167" s="8" t="s">
        <v>81</v>
      </c>
      <c r="M167" s="8" t="s">
        <v>186</v>
      </c>
      <c r="N167" s="8" t="s">
        <v>81</v>
      </c>
      <c r="O167" s="8" t="s">
        <v>186</v>
      </c>
      <c r="P167" s="8" t="s">
        <v>182</v>
      </c>
      <c r="Q167" s="8" t="s">
        <v>186</v>
      </c>
      <c r="R167" s="23" t="s">
        <v>5</v>
      </c>
    </row>
    <row r="168" spans="1:18" ht="15.75" thickBot="1" x14ac:dyDescent="0.3">
      <c r="A168" s="24" t="s">
        <v>132</v>
      </c>
      <c r="B168" s="10">
        <v>4600</v>
      </c>
      <c r="C168" s="10">
        <v>2771</v>
      </c>
      <c r="D168" s="10">
        <v>4400</v>
      </c>
      <c r="E168" s="10">
        <v>3005</v>
      </c>
      <c r="F168" s="10">
        <v>4200</v>
      </c>
      <c r="G168" s="10">
        <v>3530</v>
      </c>
      <c r="H168" s="10">
        <v>4600</v>
      </c>
      <c r="I168" s="10">
        <v>3091</v>
      </c>
      <c r="J168" s="10">
        <v>4600</v>
      </c>
      <c r="K168" s="10">
        <v>4125</v>
      </c>
      <c r="L168" s="10">
        <v>4600</v>
      </c>
      <c r="M168" s="10">
        <v>3096</v>
      </c>
      <c r="N168" s="10">
        <v>4600</v>
      </c>
      <c r="O168" s="10">
        <v>3040</v>
      </c>
      <c r="P168" s="9">
        <f>SUM(B168,D168,F168,H168,J168,L168,N168)</f>
        <v>31600</v>
      </c>
      <c r="Q168" s="9">
        <f>SUM(C168,E168,G168,I168,K168,M168,O168)</f>
        <v>22658</v>
      </c>
      <c r="R168" s="43">
        <f>Q168/P168</f>
        <v>0.71702531645569623</v>
      </c>
    </row>
    <row r="169" spans="1:18" ht="15.75" thickBot="1" x14ac:dyDescent="0.3">
      <c r="A169" s="24" t="s">
        <v>127</v>
      </c>
      <c r="B169" s="10">
        <v>416</v>
      </c>
      <c r="C169" s="10">
        <v>408</v>
      </c>
      <c r="D169" s="10">
        <v>416</v>
      </c>
      <c r="E169" s="10">
        <v>311</v>
      </c>
      <c r="F169" s="10">
        <v>416</v>
      </c>
      <c r="G169" s="10">
        <v>360</v>
      </c>
      <c r="H169" s="10">
        <v>416</v>
      </c>
      <c r="I169" s="10">
        <v>360</v>
      </c>
      <c r="J169" s="10">
        <v>416</v>
      </c>
      <c r="K169" s="10">
        <v>391</v>
      </c>
      <c r="L169" s="10">
        <v>416</v>
      </c>
      <c r="M169" s="10">
        <v>341</v>
      </c>
      <c r="N169" s="10">
        <v>416</v>
      </c>
      <c r="O169" s="10">
        <v>382</v>
      </c>
      <c r="P169" s="9">
        <f>SUM(B169,D169,F169,H169,J169,L169,N169)</f>
        <v>2912</v>
      </c>
      <c r="Q169" s="9">
        <f t="shared" ref="Q169:Q173" si="26">SUM(C169,E169,G169,I169,K169,M169,O169)</f>
        <v>2553</v>
      </c>
      <c r="R169" s="43">
        <f>Q169/P169</f>
        <v>0.87671703296703296</v>
      </c>
    </row>
    <row r="170" spans="1:18" ht="15.75" thickBot="1" x14ac:dyDescent="0.3">
      <c r="A170" s="24" t="s">
        <v>128</v>
      </c>
      <c r="B170" s="10">
        <v>1664</v>
      </c>
      <c r="C170" s="10">
        <v>2062</v>
      </c>
      <c r="D170" s="10">
        <v>1664</v>
      </c>
      <c r="E170" s="10">
        <v>1841</v>
      </c>
      <c r="F170" s="10">
        <v>1248</v>
      </c>
      <c r="G170" s="10">
        <v>1541</v>
      </c>
      <c r="H170" s="10">
        <v>1248</v>
      </c>
      <c r="I170" s="10">
        <v>1541</v>
      </c>
      <c r="J170" s="10">
        <v>1456</v>
      </c>
      <c r="K170" s="10">
        <v>1844</v>
      </c>
      <c r="L170" s="10">
        <v>1456</v>
      </c>
      <c r="M170" s="10">
        <v>1797</v>
      </c>
      <c r="N170" s="10">
        <v>1456</v>
      </c>
      <c r="O170" s="10">
        <v>1797</v>
      </c>
      <c r="P170" s="9">
        <f t="shared" ref="P169:P170" si="27">SUM(B170,D170,F170,H170,J170,L170,N170)</f>
        <v>10192</v>
      </c>
      <c r="Q170" s="9">
        <f t="shared" si="26"/>
        <v>12423</v>
      </c>
      <c r="R170" s="43">
        <f t="shared" ref="R170:R171" si="28">Q170/P170</f>
        <v>1.2188971742543171</v>
      </c>
    </row>
    <row r="171" spans="1:18" ht="15.75" thickBot="1" x14ac:dyDescent="0.3">
      <c r="A171" s="24" t="s">
        <v>131</v>
      </c>
      <c r="B171" s="10">
        <v>3328</v>
      </c>
      <c r="C171" s="10">
        <v>3439</v>
      </c>
      <c r="D171" s="10">
        <v>3328</v>
      </c>
      <c r="E171" s="10">
        <v>2853</v>
      </c>
      <c r="F171" s="10">
        <v>3328</v>
      </c>
      <c r="G171" s="10">
        <v>3442</v>
      </c>
      <c r="H171" s="10">
        <v>3328</v>
      </c>
      <c r="I171" s="10">
        <v>3442</v>
      </c>
      <c r="J171" s="10">
        <v>3328</v>
      </c>
      <c r="K171" s="10">
        <v>3326</v>
      </c>
      <c r="L171" s="10">
        <v>3328</v>
      </c>
      <c r="M171" s="10">
        <v>3154</v>
      </c>
      <c r="N171" s="10">
        <v>3328</v>
      </c>
      <c r="O171" s="10">
        <v>3154</v>
      </c>
      <c r="P171" s="9">
        <f>SUM(B171,D171,F171,H171,J171,L171,N171)</f>
        <v>23296</v>
      </c>
      <c r="Q171" s="9">
        <f t="shared" si="26"/>
        <v>22810</v>
      </c>
      <c r="R171" s="43">
        <f t="shared" si="28"/>
        <v>0.9791380494505495</v>
      </c>
    </row>
    <row r="172" spans="1:18" ht="15.75" thickBot="1" x14ac:dyDescent="0.3">
      <c r="A172" s="24" t="s">
        <v>129</v>
      </c>
      <c r="B172" s="10" t="s">
        <v>165</v>
      </c>
      <c r="C172" s="10">
        <v>86</v>
      </c>
      <c r="D172" s="10" t="s">
        <v>165</v>
      </c>
      <c r="E172" s="10">
        <v>54</v>
      </c>
      <c r="F172" s="10" t="s">
        <v>165</v>
      </c>
      <c r="G172" s="10">
        <v>67</v>
      </c>
      <c r="H172" s="10" t="s">
        <v>165</v>
      </c>
      <c r="I172" s="10">
        <v>67</v>
      </c>
      <c r="J172" s="10" t="s">
        <v>165</v>
      </c>
      <c r="K172" s="10">
        <v>54</v>
      </c>
      <c r="L172" s="10" t="s">
        <v>165</v>
      </c>
      <c r="M172" s="10">
        <v>54</v>
      </c>
      <c r="N172" s="10" t="s">
        <v>165</v>
      </c>
      <c r="O172" s="10">
        <v>54</v>
      </c>
      <c r="P172" s="9" t="s">
        <v>165</v>
      </c>
      <c r="Q172" s="9">
        <f t="shared" si="26"/>
        <v>436</v>
      </c>
      <c r="R172" s="43" t="s">
        <v>165</v>
      </c>
    </row>
    <row r="173" spans="1:18" ht="15.75" thickBot="1" x14ac:dyDescent="0.3">
      <c r="A173" s="26" t="s">
        <v>130</v>
      </c>
      <c r="B173" s="28" t="s">
        <v>165</v>
      </c>
      <c r="C173" s="28">
        <v>40</v>
      </c>
      <c r="D173" s="28" t="s">
        <v>165</v>
      </c>
      <c r="E173" s="28">
        <v>38</v>
      </c>
      <c r="F173" s="28" t="s">
        <v>165</v>
      </c>
      <c r="G173" s="28">
        <v>44</v>
      </c>
      <c r="H173" s="28" t="s">
        <v>165</v>
      </c>
      <c r="I173" s="28">
        <v>44</v>
      </c>
      <c r="J173" s="67" t="s">
        <v>165</v>
      </c>
      <c r="K173" s="67">
        <v>30</v>
      </c>
      <c r="L173" s="67" t="s">
        <v>165</v>
      </c>
      <c r="M173" s="67">
        <v>49</v>
      </c>
      <c r="N173" s="67" t="s">
        <v>165</v>
      </c>
      <c r="O173" s="67">
        <v>39</v>
      </c>
      <c r="P173" s="9" t="s">
        <v>165</v>
      </c>
      <c r="Q173" s="9">
        <f t="shared" si="26"/>
        <v>284</v>
      </c>
      <c r="R173" s="43" t="s">
        <v>165</v>
      </c>
    </row>
    <row r="174" spans="1:18" ht="30.75" customHeight="1" thickBot="1" x14ac:dyDescent="0.3">
      <c r="A174" s="34" t="s">
        <v>70</v>
      </c>
      <c r="B174" s="85" t="s">
        <v>180</v>
      </c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6"/>
    </row>
    <row r="175" spans="1:18" ht="15.75" thickBot="1" x14ac:dyDescent="0.3"/>
    <row r="176" spans="1:18" ht="15.75" thickBot="1" x14ac:dyDescent="0.3">
      <c r="A176" s="94" t="s">
        <v>122</v>
      </c>
      <c r="B176" s="88" t="s">
        <v>58</v>
      </c>
      <c r="C176" s="88"/>
      <c r="D176" s="79" t="s">
        <v>0</v>
      </c>
      <c r="E176" s="79"/>
      <c r="F176" s="79" t="s">
        <v>1</v>
      </c>
      <c r="G176" s="79"/>
      <c r="H176" s="79" t="s">
        <v>2</v>
      </c>
      <c r="I176" s="79"/>
      <c r="J176" s="79" t="s">
        <v>183</v>
      </c>
      <c r="K176" s="79"/>
      <c r="L176" s="79" t="s">
        <v>187</v>
      </c>
      <c r="M176" s="79"/>
      <c r="N176" s="79" t="s">
        <v>188</v>
      </c>
      <c r="O176" s="79"/>
      <c r="P176" s="79" t="s">
        <v>3</v>
      </c>
      <c r="Q176" s="79"/>
      <c r="R176" s="87"/>
    </row>
    <row r="177" spans="1:18" ht="15.75" thickBot="1" x14ac:dyDescent="0.3">
      <c r="A177" s="95"/>
      <c r="B177" s="8" t="s">
        <v>81</v>
      </c>
      <c r="C177" s="8" t="s">
        <v>186</v>
      </c>
      <c r="D177" s="8" t="s">
        <v>81</v>
      </c>
      <c r="E177" s="8" t="s">
        <v>186</v>
      </c>
      <c r="F177" s="8" t="s">
        <v>81</v>
      </c>
      <c r="G177" s="8" t="s">
        <v>186</v>
      </c>
      <c r="H177" s="8" t="s">
        <v>81</v>
      </c>
      <c r="I177" s="8" t="s">
        <v>186</v>
      </c>
      <c r="J177" s="8" t="s">
        <v>81</v>
      </c>
      <c r="K177" s="8" t="s">
        <v>186</v>
      </c>
      <c r="L177" s="8" t="s">
        <v>81</v>
      </c>
      <c r="M177" s="8" t="s">
        <v>186</v>
      </c>
      <c r="N177" s="8" t="s">
        <v>81</v>
      </c>
      <c r="O177" s="8" t="s">
        <v>186</v>
      </c>
      <c r="P177" s="8" t="s">
        <v>182</v>
      </c>
      <c r="Q177" s="8" t="s">
        <v>186</v>
      </c>
      <c r="R177" s="23" t="s">
        <v>5</v>
      </c>
    </row>
    <row r="178" spans="1:18" ht="15.75" thickBot="1" x14ac:dyDescent="0.3">
      <c r="A178" s="24" t="s">
        <v>132</v>
      </c>
      <c r="B178" s="10">
        <v>2800</v>
      </c>
      <c r="C178" s="10">
        <v>1480</v>
      </c>
      <c r="D178" s="10">
        <v>2800</v>
      </c>
      <c r="E178" s="10">
        <v>1252</v>
      </c>
      <c r="F178" s="10">
        <v>2800</v>
      </c>
      <c r="G178" s="10">
        <v>1855</v>
      </c>
      <c r="H178" s="10">
        <v>2800</v>
      </c>
      <c r="I178" s="10">
        <v>1855</v>
      </c>
      <c r="J178" s="10">
        <v>2800</v>
      </c>
      <c r="K178" s="10">
        <v>1766</v>
      </c>
      <c r="L178" s="10">
        <v>2800</v>
      </c>
      <c r="M178" s="10">
        <v>1576</v>
      </c>
      <c r="N178" s="10">
        <v>2800</v>
      </c>
      <c r="O178" s="10">
        <v>1740</v>
      </c>
      <c r="P178" s="9">
        <f>SUM(B178,D178,F178,H178,J178,L178,N178)</f>
        <v>19600</v>
      </c>
      <c r="Q178" s="9">
        <f>SUM(C178,E178,G178,I178,K178,M178,O178)</f>
        <v>11524</v>
      </c>
      <c r="R178" s="43">
        <f>Q178/P178</f>
        <v>0.58795918367346944</v>
      </c>
    </row>
    <row r="179" spans="1:18" ht="15.75" thickBot="1" x14ac:dyDescent="0.3">
      <c r="A179" s="24" t="s">
        <v>127</v>
      </c>
      <c r="B179" s="10">
        <v>416</v>
      </c>
      <c r="C179" s="10">
        <v>297</v>
      </c>
      <c r="D179" s="10">
        <v>416</v>
      </c>
      <c r="E179" s="10">
        <v>286</v>
      </c>
      <c r="F179" s="10">
        <v>416</v>
      </c>
      <c r="G179" s="10">
        <v>222</v>
      </c>
      <c r="H179" s="10">
        <v>416</v>
      </c>
      <c r="I179" s="10">
        <v>222</v>
      </c>
      <c r="J179" s="10">
        <v>416</v>
      </c>
      <c r="K179" s="10">
        <v>351</v>
      </c>
      <c r="L179" s="10">
        <v>416</v>
      </c>
      <c r="M179" s="10">
        <v>388</v>
      </c>
      <c r="N179" s="10">
        <v>416</v>
      </c>
      <c r="O179" s="10">
        <v>312</v>
      </c>
      <c r="P179" s="9">
        <f>SUM(B179,D179,F179,H179,J179,L179,N179)</f>
        <v>2912</v>
      </c>
      <c r="Q179" s="9">
        <f t="shared" ref="Q179:Q183" si="29">SUM(C179,E179,G179,I179,K179,M179,O179)</f>
        <v>2078</v>
      </c>
      <c r="R179" s="43">
        <f>Q179/P179</f>
        <v>0.71359890109890112</v>
      </c>
    </row>
    <row r="180" spans="1:18" ht="15.75" thickBot="1" x14ac:dyDescent="0.3">
      <c r="A180" s="24" t="s">
        <v>128</v>
      </c>
      <c r="B180" s="10">
        <v>1248</v>
      </c>
      <c r="C180" s="10">
        <v>1624</v>
      </c>
      <c r="D180" s="10">
        <v>1248</v>
      </c>
      <c r="E180" s="10">
        <v>1152</v>
      </c>
      <c r="F180" s="10">
        <v>1040</v>
      </c>
      <c r="G180" s="10">
        <v>1438</v>
      </c>
      <c r="H180" s="10">
        <v>1040</v>
      </c>
      <c r="I180" s="10">
        <v>1438</v>
      </c>
      <c r="J180" s="10">
        <v>1248</v>
      </c>
      <c r="K180" s="10">
        <v>1562</v>
      </c>
      <c r="L180" s="10">
        <v>1248</v>
      </c>
      <c r="M180" s="10">
        <v>1412</v>
      </c>
      <c r="N180" s="10">
        <v>1248</v>
      </c>
      <c r="O180" s="10">
        <v>1812</v>
      </c>
      <c r="P180" s="9">
        <f t="shared" ref="P179:P181" si="30">SUM(B180,D180,F180,H180,J180,L180,N180)</f>
        <v>8320</v>
      </c>
      <c r="Q180" s="9">
        <f t="shared" si="29"/>
        <v>10438</v>
      </c>
      <c r="R180" s="43">
        <f>Q180/P180</f>
        <v>1.2545673076923076</v>
      </c>
    </row>
    <row r="181" spans="1:18" ht="15.75" thickBot="1" x14ac:dyDescent="0.3">
      <c r="A181" s="24" t="s">
        <v>131</v>
      </c>
      <c r="B181" s="10">
        <v>2496</v>
      </c>
      <c r="C181" s="10">
        <v>2326</v>
      </c>
      <c r="D181" s="10">
        <v>2496</v>
      </c>
      <c r="E181" s="10">
        <v>2168</v>
      </c>
      <c r="F181" s="10">
        <v>2496</v>
      </c>
      <c r="G181" s="10">
        <v>2338</v>
      </c>
      <c r="H181" s="10">
        <v>2496</v>
      </c>
      <c r="I181" s="10">
        <v>2338</v>
      </c>
      <c r="J181" s="10">
        <v>2496</v>
      </c>
      <c r="K181" s="10">
        <v>2258</v>
      </c>
      <c r="L181" s="10">
        <v>2496</v>
      </c>
      <c r="M181" s="10">
        <v>2282</v>
      </c>
      <c r="N181" s="10">
        <v>2496</v>
      </c>
      <c r="O181" s="10">
        <v>2342</v>
      </c>
      <c r="P181" s="9">
        <f>SUM(B181,D181,F181,H181,J181,L181,N181)</f>
        <v>17472</v>
      </c>
      <c r="Q181" s="9">
        <f t="shared" si="29"/>
        <v>16052</v>
      </c>
      <c r="R181" s="43">
        <f t="shared" ref="R180:R181" si="31">Q181/P181</f>
        <v>0.91872710622710618</v>
      </c>
    </row>
    <row r="182" spans="1:18" ht="15.75" thickBot="1" x14ac:dyDescent="0.3">
      <c r="A182" s="24" t="s">
        <v>129</v>
      </c>
      <c r="B182" s="10" t="s">
        <v>165</v>
      </c>
      <c r="C182" s="10">
        <v>0</v>
      </c>
      <c r="D182" s="10" t="s">
        <v>165</v>
      </c>
      <c r="E182" s="10">
        <v>0</v>
      </c>
      <c r="F182" s="10" t="s">
        <v>165</v>
      </c>
      <c r="G182" s="10">
        <v>0</v>
      </c>
      <c r="H182" s="10" t="s">
        <v>165</v>
      </c>
      <c r="I182" s="10">
        <v>0</v>
      </c>
      <c r="J182" s="10" t="s">
        <v>165</v>
      </c>
      <c r="K182" s="10">
        <v>47</v>
      </c>
      <c r="L182" s="10" t="s">
        <v>165</v>
      </c>
      <c r="M182" s="10">
        <v>60</v>
      </c>
      <c r="N182" s="10" t="s">
        <v>165</v>
      </c>
      <c r="O182" s="10">
        <v>27</v>
      </c>
      <c r="P182" s="9" t="s">
        <v>165</v>
      </c>
      <c r="Q182" s="9">
        <f t="shared" si="29"/>
        <v>134</v>
      </c>
      <c r="R182" s="43" t="s">
        <v>165</v>
      </c>
    </row>
    <row r="183" spans="1:18" ht="15.75" thickBot="1" x14ac:dyDescent="0.3">
      <c r="A183" s="26" t="s">
        <v>130</v>
      </c>
      <c r="B183" s="28" t="s">
        <v>165</v>
      </c>
      <c r="C183" s="28">
        <v>18</v>
      </c>
      <c r="D183" s="28" t="s">
        <v>165</v>
      </c>
      <c r="E183" s="28">
        <v>9</v>
      </c>
      <c r="F183" s="28" t="s">
        <v>165</v>
      </c>
      <c r="G183" s="28">
        <v>7</v>
      </c>
      <c r="H183" s="28" t="s">
        <v>165</v>
      </c>
      <c r="I183" s="28">
        <v>7</v>
      </c>
      <c r="J183" s="67" t="s">
        <v>165</v>
      </c>
      <c r="K183" s="67">
        <v>0</v>
      </c>
      <c r="L183" s="67" t="s">
        <v>165</v>
      </c>
      <c r="M183" s="67">
        <v>0</v>
      </c>
      <c r="N183" s="67" t="s">
        <v>165</v>
      </c>
      <c r="O183" s="67">
        <v>0</v>
      </c>
      <c r="P183" s="9" t="s">
        <v>165</v>
      </c>
      <c r="Q183" s="9">
        <f t="shared" si="29"/>
        <v>41</v>
      </c>
      <c r="R183" s="43" t="s">
        <v>165</v>
      </c>
    </row>
    <row r="184" spans="1:18" ht="30.75" customHeight="1" thickBot="1" x14ac:dyDescent="0.3">
      <c r="A184" s="34" t="s">
        <v>70</v>
      </c>
      <c r="B184" s="85" t="s">
        <v>180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6"/>
    </row>
    <row r="185" spans="1:18" ht="15.75" thickBot="1" x14ac:dyDescent="0.3"/>
    <row r="186" spans="1:18" ht="15.75" thickBot="1" x14ac:dyDescent="0.3">
      <c r="A186" s="94" t="s">
        <v>123</v>
      </c>
      <c r="B186" s="88" t="s">
        <v>58</v>
      </c>
      <c r="C186" s="88"/>
      <c r="D186" s="79" t="s">
        <v>0</v>
      </c>
      <c r="E186" s="79"/>
      <c r="F186" s="79" t="s">
        <v>1</v>
      </c>
      <c r="G186" s="79"/>
      <c r="H186" s="79" t="s">
        <v>2</v>
      </c>
      <c r="I186" s="79"/>
      <c r="J186" s="79" t="s">
        <v>183</v>
      </c>
      <c r="K186" s="79"/>
      <c r="L186" s="79" t="s">
        <v>187</v>
      </c>
      <c r="M186" s="79"/>
      <c r="N186" s="79" t="s">
        <v>188</v>
      </c>
      <c r="O186" s="79"/>
      <c r="P186" s="79" t="s">
        <v>3</v>
      </c>
      <c r="Q186" s="79"/>
      <c r="R186" s="87"/>
    </row>
    <row r="187" spans="1:18" ht="15.75" thickBot="1" x14ac:dyDescent="0.3">
      <c r="A187" s="95"/>
      <c r="B187" s="8" t="s">
        <v>81</v>
      </c>
      <c r="C187" s="8" t="s">
        <v>186</v>
      </c>
      <c r="D187" s="8" t="s">
        <v>81</v>
      </c>
      <c r="E187" s="8" t="s">
        <v>186</v>
      </c>
      <c r="F187" s="8" t="s">
        <v>81</v>
      </c>
      <c r="G187" s="8" t="s">
        <v>186</v>
      </c>
      <c r="H187" s="8" t="s">
        <v>81</v>
      </c>
      <c r="I187" s="8" t="s">
        <v>186</v>
      </c>
      <c r="J187" s="8" t="s">
        <v>81</v>
      </c>
      <c r="K187" s="8" t="s">
        <v>186</v>
      </c>
      <c r="L187" s="8" t="s">
        <v>81</v>
      </c>
      <c r="M187" s="8" t="s">
        <v>186</v>
      </c>
      <c r="N187" s="8" t="s">
        <v>81</v>
      </c>
      <c r="O187" s="8" t="s">
        <v>186</v>
      </c>
      <c r="P187" s="8" t="s">
        <v>182</v>
      </c>
      <c r="Q187" s="8" t="s">
        <v>186</v>
      </c>
      <c r="R187" s="23" t="s">
        <v>5</v>
      </c>
    </row>
    <row r="188" spans="1:18" ht="15.75" thickBot="1" x14ac:dyDescent="0.3">
      <c r="A188" s="24" t="s">
        <v>127</v>
      </c>
      <c r="B188" s="10">
        <v>208</v>
      </c>
      <c r="C188" s="62">
        <v>215</v>
      </c>
      <c r="D188" s="10">
        <v>208</v>
      </c>
      <c r="E188" s="62">
        <v>194</v>
      </c>
      <c r="F188" s="10">
        <v>208</v>
      </c>
      <c r="G188" s="62">
        <v>212</v>
      </c>
      <c r="H188" s="10">
        <v>208</v>
      </c>
      <c r="I188" s="62">
        <v>212</v>
      </c>
      <c r="J188" s="62">
        <v>208</v>
      </c>
      <c r="K188" s="62">
        <v>144</v>
      </c>
      <c r="L188" s="62">
        <v>208</v>
      </c>
      <c r="M188" s="62">
        <v>185</v>
      </c>
      <c r="N188" s="62">
        <v>208</v>
      </c>
      <c r="O188" s="62">
        <v>222</v>
      </c>
      <c r="P188" s="75">
        <f>SUM(B188,D188,F188,H188,J188,L188,N188)</f>
        <v>1456</v>
      </c>
      <c r="Q188" s="75">
        <f>SUM(C188,E188,G188,I188,K188,M188,O188)</f>
        <v>1384</v>
      </c>
      <c r="R188" s="43">
        <f>(Q188/P188)</f>
        <v>0.9505494505494505</v>
      </c>
    </row>
    <row r="189" spans="1:18" ht="15.75" thickBot="1" x14ac:dyDescent="0.3">
      <c r="A189" s="24" t="s">
        <v>128</v>
      </c>
      <c r="B189" s="10">
        <v>416</v>
      </c>
      <c r="C189" s="62">
        <v>522</v>
      </c>
      <c r="D189" s="10">
        <v>416</v>
      </c>
      <c r="E189" s="62">
        <v>424</v>
      </c>
      <c r="F189" s="10">
        <v>416</v>
      </c>
      <c r="G189" s="62">
        <v>518</v>
      </c>
      <c r="H189" s="10">
        <v>416</v>
      </c>
      <c r="I189" s="62">
        <v>518</v>
      </c>
      <c r="J189" s="63">
        <v>416</v>
      </c>
      <c r="K189" s="62">
        <v>608</v>
      </c>
      <c r="L189" s="63">
        <v>416</v>
      </c>
      <c r="M189" s="62">
        <v>551</v>
      </c>
      <c r="N189" s="63">
        <v>416</v>
      </c>
      <c r="O189" s="62">
        <v>530</v>
      </c>
      <c r="P189" s="75">
        <f t="shared" ref="P189:P192" si="32">SUM(B189,D189,F189,H189,J189,L189,N189)</f>
        <v>2912</v>
      </c>
      <c r="Q189" s="75">
        <f t="shared" ref="Q189:Q194" si="33">SUM(C189,E189,G189,I189,K189,M189,O189)</f>
        <v>3671</v>
      </c>
      <c r="R189" s="43">
        <f>(Q189/P189)</f>
        <v>1.2606456043956045</v>
      </c>
    </row>
    <row r="190" spans="1:18" ht="15.75" thickBot="1" x14ac:dyDescent="0.3">
      <c r="A190" s="24" t="s">
        <v>133</v>
      </c>
      <c r="B190" s="10">
        <v>832</v>
      </c>
      <c r="C190" s="62">
        <v>859</v>
      </c>
      <c r="D190" s="10">
        <v>832</v>
      </c>
      <c r="E190" s="62">
        <v>1055</v>
      </c>
      <c r="F190" s="10">
        <v>832</v>
      </c>
      <c r="G190" s="62">
        <v>864</v>
      </c>
      <c r="H190" s="10">
        <v>832</v>
      </c>
      <c r="I190" s="62">
        <v>864</v>
      </c>
      <c r="J190" s="62">
        <v>832</v>
      </c>
      <c r="K190" s="62">
        <v>843</v>
      </c>
      <c r="L190" s="62">
        <v>832</v>
      </c>
      <c r="M190" s="62">
        <v>199</v>
      </c>
      <c r="N190" s="62">
        <v>832</v>
      </c>
      <c r="O190" s="62">
        <v>949</v>
      </c>
      <c r="P190" s="75">
        <f t="shared" si="32"/>
        <v>5824</v>
      </c>
      <c r="Q190" s="75">
        <f t="shared" si="33"/>
        <v>5633</v>
      </c>
      <c r="R190" s="43">
        <f>(Q190/P190)</f>
        <v>0.96720467032967028</v>
      </c>
    </row>
    <row r="191" spans="1:18" ht="15.75" thickBot="1" x14ac:dyDescent="0.3">
      <c r="A191" s="24" t="s">
        <v>134</v>
      </c>
      <c r="B191" s="10">
        <v>416</v>
      </c>
      <c r="C191" s="62">
        <v>331</v>
      </c>
      <c r="D191" s="10">
        <v>416</v>
      </c>
      <c r="E191" s="62">
        <v>39</v>
      </c>
      <c r="F191" s="10">
        <v>416</v>
      </c>
      <c r="G191" s="62">
        <v>289</v>
      </c>
      <c r="H191" s="10">
        <v>416</v>
      </c>
      <c r="I191" s="62">
        <v>289</v>
      </c>
      <c r="J191" s="62">
        <v>416</v>
      </c>
      <c r="K191" s="62">
        <v>263</v>
      </c>
      <c r="L191" s="62">
        <v>416</v>
      </c>
      <c r="M191" s="62">
        <v>1027</v>
      </c>
      <c r="N191" s="62">
        <v>416</v>
      </c>
      <c r="O191" s="62">
        <v>319</v>
      </c>
      <c r="P191" s="75">
        <f>SUM(B191,D191,F191,H191,J191,L191,N191)</f>
        <v>2912</v>
      </c>
      <c r="Q191" s="75">
        <f t="shared" si="33"/>
        <v>2557</v>
      </c>
      <c r="R191" s="43">
        <f>(Q191/P191)</f>
        <v>0.87809065934065933</v>
      </c>
    </row>
    <row r="192" spans="1:18" ht="15.75" thickBot="1" x14ac:dyDescent="0.3">
      <c r="A192" s="24" t="s">
        <v>135</v>
      </c>
      <c r="B192" s="10">
        <v>156</v>
      </c>
      <c r="C192" s="62">
        <v>95</v>
      </c>
      <c r="D192" s="10">
        <v>156</v>
      </c>
      <c r="E192" s="62">
        <v>163</v>
      </c>
      <c r="F192" s="10">
        <v>156</v>
      </c>
      <c r="G192" s="62">
        <v>215</v>
      </c>
      <c r="H192" s="10">
        <v>156</v>
      </c>
      <c r="I192" s="62">
        <v>215</v>
      </c>
      <c r="J192" s="62">
        <v>312</v>
      </c>
      <c r="K192" s="62">
        <v>250</v>
      </c>
      <c r="L192" s="62">
        <v>312</v>
      </c>
      <c r="M192" s="62">
        <v>208</v>
      </c>
      <c r="N192" s="62">
        <v>312</v>
      </c>
      <c r="O192" s="62">
        <v>179</v>
      </c>
      <c r="P192" s="75">
        <f t="shared" si="32"/>
        <v>1560</v>
      </c>
      <c r="Q192" s="75">
        <f t="shared" si="33"/>
        <v>1325</v>
      </c>
      <c r="R192" s="43">
        <f>(Q192/P192)</f>
        <v>0.84935897435897434</v>
      </c>
    </row>
    <row r="193" spans="1:18" ht="15.75" thickBot="1" x14ac:dyDescent="0.3">
      <c r="A193" s="24" t="s">
        <v>129</v>
      </c>
      <c r="B193" s="10" t="s">
        <v>165</v>
      </c>
      <c r="C193" s="62">
        <v>69</v>
      </c>
      <c r="D193" s="10" t="s">
        <v>165</v>
      </c>
      <c r="E193" s="62">
        <v>40</v>
      </c>
      <c r="F193" s="10" t="s">
        <v>165</v>
      </c>
      <c r="G193" s="62">
        <v>32</v>
      </c>
      <c r="H193" s="10" t="s">
        <v>165</v>
      </c>
      <c r="I193" s="62">
        <v>32</v>
      </c>
      <c r="J193" s="62" t="s">
        <v>165</v>
      </c>
      <c r="K193" s="62">
        <v>24</v>
      </c>
      <c r="L193" s="62" t="s">
        <v>165</v>
      </c>
      <c r="M193" s="62">
        <v>30</v>
      </c>
      <c r="N193" s="62" t="s">
        <v>165</v>
      </c>
      <c r="O193" s="62">
        <v>34</v>
      </c>
      <c r="P193" s="9" t="s">
        <v>165</v>
      </c>
      <c r="Q193" s="75">
        <f t="shared" si="33"/>
        <v>261</v>
      </c>
      <c r="R193" s="23" t="s">
        <v>165</v>
      </c>
    </row>
    <row r="194" spans="1:18" ht="15.75" thickBot="1" x14ac:dyDescent="0.3">
      <c r="A194" s="26" t="s">
        <v>130</v>
      </c>
      <c r="B194" s="28" t="s">
        <v>165</v>
      </c>
      <c r="C194" s="64">
        <v>27</v>
      </c>
      <c r="D194" s="28" t="s">
        <v>165</v>
      </c>
      <c r="E194" s="64">
        <v>27</v>
      </c>
      <c r="F194" s="28" t="s">
        <v>165</v>
      </c>
      <c r="G194" s="64">
        <v>23</v>
      </c>
      <c r="H194" s="28" t="s">
        <v>165</v>
      </c>
      <c r="I194" s="64">
        <v>23</v>
      </c>
      <c r="J194" s="64" t="s">
        <v>165</v>
      </c>
      <c r="K194" s="64">
        <v>15</v>
      </c>
      <c r="L194" s="64" t="s">
        <v>165</v>
      </c>
      <c r="M194" s="64">
        <v>12</v>
      </c>
      <c r="N194" s="64" t="s">
        <v>165</v>
      </c>
      <c r="O194" s="64">
        <v>22</v>
      </c>
      <c r="P194" s="32" t="s">
        <v>165</v>
      </c>
      <c r="Q194" s="77">
        <f t="shared" si="33"/>
        <v>149</v>
      </c>
      <c r="R194" s="76" t="s">
        <v>165</v>
      </c>
    </row>
    <row r="195" spans="1:18" ht="15.75" thickBot="1" x14ac:dyDescent="0.3"/>
    <row r="196" spans="1:18" ht="15.75" thickBot="1" x14ac:dyDescent="0.3">
      <c r="A196" s="94" t="s">
        <v>124</v>
      </c>
      <c r="B196" s="88" t="s">
        <v>58</v>
      </c>
      <c r="C196" s="88"/>
      <c r="D196" s="79" t="s">
        <v>0</v>
      </c>
      <c r="E196" s="79"/>
      <c r="F196" s="79" t="s">
        <v>1</v>
      </c>
      <c r="G196" s="79"/>
      <c r="H196" s="79" t="s">
        <v>2</v>
      </c>
      <c r="I196" s="79"/>
      <c r="J196" s="79" t="s">
        <v>183</v>
      </c>
      <c r="K196" s="79"/>
      <c r="L196" s="79" t="s">
        <v>187</v>
      </c>
      <c r="M196" s="79"/>
      <c r="N196" s="79" t="s">
        <v>188</v>
      </c>
      <c r="O196" s="79"/>
      <c r="P196" s="79" t="s">
        <v>3</v>
      </c>
      <c r="Q196" s="79"/>
      <c r="R196" s="87"/>
    </row>
    <row r="197" spans="1:18" ht="15.75" thickBot="1" x14ac:dyDescent="0.3">
      <c r="A197" s="95"/>
      <c r="B197" s="8" t="s">
        <v>81</v>
      </c>
      <c r="C197" s="8" t="s">
        <v>186</v>
      </c>
      <c r="D197" s="8" t="s">
        <v>81</v>
      </c>
      <c r="E197" s="8" t="s">
        <v>186</v>
      </c>
      <c r="F197" s="8" t="s">
        <v>81</v>
      </c>
      <c r="G197" s="8" t="s">
        <v>186</v>
      </c>
      <c r="H197" s="8" t="s">
        <v>81</v>
      </c>
      <c r="I197" s="8" t="s">
        <v>186</v>
      </c>
      <c r="J197" s="8" t="s">
        <v>81</v>
      </c>
      <c r="K197" s="8" t="s">
        <v>186</v>
      </c>
      <c r="L197" s="8" t="s">
        <v>81</v>
      </c>
      <c r="M197" s="8" t="s">
        <v>186</v>
      </c>
      <c r="N197" s="8" t="s">
        <v>81</v>
      </c>
      <c r="O197" s="8" t="s">
        <v>186</v>
      </c>
      <c r="P197" s="8" t="s">
        <v>182</v>
      </c>
      <c r="Q197" s="8" t="s">
        <v>186</v>
      </c>
      <c r="R197" s="23" t="s">
        <v>5</v>
      </c>
    </row>
    <row r="198" spans="1:18" ht="15.75" thickBot="1" x14ac:dyDescent="0.3">
      <c r="A198" s="24" t="s">
        <v>127</v>
      </c>
      <c r="B198" s="10">
        <v>208</v>
      </c>
      <c r="C198" s="62">
        <v>233</v>
      </c>
      <c r="D198" s="10">
        <v>208</v>
      </c>
      <c r="E198" s="62">
        <v>139</v>
      </c>
      <c r="F198" s="10">
        <v>208</v>
      </c>
      <c r="G198" s="62">
        <v>213</v>
      </c>
      <c r="H198" s="10">
        <v>208</v>
      </c>
      <c r="I198" s="62">
        <v>213</v>
      </c>
      <c r="J198" s="62">
        <v>208</v>
      </c>
      <c r="K198" s="62">
        <v>166</v>
      </c>
      <c r="L198" s="62">
        <v>208</v>
      </c>
      <c r="M198" s="62">
        <v>140</v>
      </c>
      <c r="N198" s="62">
        <v>208</v>
      </c>
      <c r="O198" s="62">
        <v>208</v>
      </c>
      <c r="P198" s="75">
        <f>SUM(B198,D198,F198,H198,J198,L198,N198)</f>
        <v>1456</v>
      </c>
      <c r="Q198" s="75">
        <f>SUM(C198,E198,G198,I198,K198,M198,O198)</f>
        <v>1312</v>
      </c>
      <c r="R198" s="43">
        <f>(Q198/P198)</f>
        <v>0.90109890109890112</v>
      </c>
    </row>
    <row r="199" spans="1:18" ht="15.75" thickBot="1" x14ac:dyDescent="0.3">
      <c r="A199" s="24" t="s">
        <v>128</v>
      </c>
      <c r="B199" s="10">
        <v>416</v>
      </c>
      <c r="C199" s="62">
        <v>881</v>
      </c>
      <c r="D199" s="10">
        <v>416</v>
      </c>
      <c r="E199" s="62">
        <v>776</v>
      </c>
      <c r="F199" s="10">
        <v>416</v>
      </c>
      <c r="G199" s="62">
        <v>784</v>
      </c>
      <c r="H199" s="10">
        <v>416</v>
      </c>
      <c r="I199" s="62">
        <v>784</v>
      </c>
      <c r="J199" s="62">
        <v>416</v>
      </c>
      <c r="K199" s="62">
        <v>897</v>
      </c>
      <c r="L199" s="62">
        <v>416</v>
      </c>
      <c r="M199" s="62">
        <v>806</v>
      </c>
      <c r="N199" s="62">
        <v>416</v>
      </c>
      <c r="O199" s="62">
        <v>1123</v>
      </c>
      <c r="P199" s="75">
        <f>SUM(B199,D199,F199,H199,J199,L199,N199)</f>
        <v>2912</v>
      </c>
      <c r="Q199" s="75">
        <f>SUM(C199,E199,G199,I199,K199,M199,O199)</f>
        <v>6051</v>
      </c>
      <c r="R199" s="43">
        <f>(Q199/P199)</f>
        <v>2.0779532967032965</v>
      </c>
    </row>
    <row r="200" spans="1:18" ht="15.75" thickBot="1" x14ac:dyDescent="0.3">
      <c r="A200" s="24" t="s">
        <v>133</v>
      </c>
      <c r="B200" s="10">
        <v>1112.8</v>
      </c>
      <c r="C200" s="62">
        <v>1220</v>
      </c>
      <c r="D200" s="10">
        <v>1112.8</v>
      </c>
      <c r="E200" s="62">
        <v>1026</v>
      </c>
      <c r="F200" s="10">
        <v>1112.8</v>
      </c>
      <c r="G200" s="62">
        <v>1141</v>
      </c>
      <c r="H200" s="10">
        <v>1112.8</v>
      </c>
      <c r="I200" s="62">
        <v>1141</v>
      </c>
      <c r="J200" s="62">
        <v>1112.8</v>
      </c>
      <c r="K200" s="62">
        <v>1115</v>
      </c>
      <c r="L200" s="62">
        <v>1112.8</v>
      </c>
      <c r="M200" s="62">
        <v>1145</v>
      </c>
      <c r="N200" s="62">
        <v>1112.8</v>
      </c>
      <c r="O200" s="62">
        <v>1292</v>
      </c>
      <c r="P200" s="75">
        <f t="shared" ref="P199:P202" si="34">SUM(B200,D200,F200,H200,J200,L200,N200)</f>
        <v>7789.6</v>
      </c>
      <c r="Q200" s="75">
        <f t="shared" ref="Q200:Q204" si="35">SUM(C200,E200,G200,I200,K200,M200,O200)</f>
        <v>8080</v>
      </c>
      <c r="R200" s="43">
        <f>(Q200/P200)</f>
        <v>1.037280476532813</v>
      </c>
    </row>
    <row r="201" spans="1:18" ht="15.75" thickBot="1" x14ac:dyDescent="0.3">
      <c r="A201" s="24" t="s">
        <v>134</v>
      </c>
      <c r="B201" s="10">
        <v>327.60000000000002</v>
      </c>
      <c r="C201" s="62">
        <v>286</v>
      </c>
      <c r="D201" s="10">
        <v>327.60000000000002</v>
      </c>
      <c r="E201" s="62">
        <v>295</v>
      </c>
      <c r="F201" s="10">
        <v>395.2</v>
      </c>
      <c r="G201" s="62">
        <v>273</v>
      </c>
      <c r="H201" s="10">
        <v>395.2</v>
      </c>
      <c r="I201" s="62">
        <v>273</v>
      </c>
      <c r="J201" s="62">
        <v>395.2</v>
      </c>
      <c r="K201" s="62">
        <v>300</v>
      </c>
      <c r="L201" s="62">
        <v>395.2</v>
      </c>
      <c r="M201" s="62">
        <v>261</v>
      </c>
      <c r="N201" s="62">
        <v>395.2</v>
      </c>
      <c r="O201" s="62">
        <v>318</v>
      </c>
      <c r="P201" s="75">
        <f>SUM(B201,D201,F201,H201,J201,L201,N201)</f>
        <v>2631.2</v>
      </c>
      <c r="Q201" s="75">
        <f t="shared" si="35"/>
        <v>2006</v>
      </c>
      <c r="R201" s="43">
        <f t="shared" ref="R200:R202" si="36">(Q201/P201)</f>
        <v>0.76238978412891467</v>
      </c>
    </row>
    <row r="202" spans="1:18" ht="15.75" thickBot="1" x14ac:dyDescent="0.3">
      <c r="A202" s="24" t="s">
        <v>135</v>
      </c>
      <c r="B202" s="10">
        <v>249.6</v>
      </c>
      <c r="C202" s="62">
        <v>186</v>
      </c>
      <c r="D202" s="10">
        <v>249.6</v>
      </c>
      <c r="E202" s="62">
        <v>143</v>
      </c>
      <c r="F202" s="10">
        <v>249.6</v>
      </c>
      <c r="G202" s="62">
        <v>242</v>
      </c>
      <c r="H202" s="10">
        <v>249.6</v>
      </c>
      <c r="I202" s="62">
        <v>242</v>
      </c>
      <c r="J202" s="62">
        <v>249.6</v>
      </c>
      <c r="K202" s="62">
        <v>231</v>
      </c>
      <c r="L202" s="62">
        <v>249.6</v>
      </c>
      <c r="M202" s="62">
        <v>227</v>
      </c>
      <c r="N202" s="62">
        <v>249.6</v>
      </c>
      <c r="O202" s="62">
        <v>174</v>
      </c>
      <c r="P202" s="75">
        <f t="shared" si="34"/>
        <v>1747.1999999999998</v>
      </c>
      <c r="Q202" s="75">
        <f t="shared" si="35"/>
        <v>1445</v>
      </c>
      <c r="R202" s="43">
        <f t="shared" si="36"/>
        <v>0.82703754578754585</v>
      </c>
    </row>
    <row r="203" spans="1:18" ht="15.75" thickBot="1" x14ac:dyDescent="0.3">
      <c r="A203" s="24" t="s">
        <v>129</v>
      </c>
      <c r="B203" s="10" t="s">
        <v>165</v>
      </c>
      <c r="C203" s="62">
        <v>136</v>
      </c>
      <c r="D203" s="10" t="s">
        <v>165</v>
      </c>
      <c r="E203" s="62">
        <v>61</v>
      </c>
      <c r="F203" s="10" t="s">
        <v>165</v>
      </c>
      <c r="G203" s="62">
        <v>78</v>
      </c>
      <c r="H203" s="10" t="s">
        <v>165</v>
      </c>
      <c r="I203" s="62">
        <v>78</v>
      </c>
      <c r="J203" s="62" t="s">
        <v>165</v>
      </c>
      <c r="K203" s="62">
        <v>29</v>
      </c>
      <c r="L203" s="62" t="s">
        <v>165</v>
      </c>
      <c r="M203" s="62">
        <v>46</v>
      </c>
      <c r="N203" s="62" t="s">
        <v>165</v>
      </c>
      <c r="O203" s="62">
        <v>50</v>
      </c>
      <c r="P203" s="9" t="s">
        <v>165</v>
      </c>
      <c r="Q203" s="75">
        <f t="shared" si="35"/>
        <v>478</v>
      </c>
      <c r="R203" s="23" t="s">
        <v>165</v>
      </c>
    </row>
    <row r="204" spans="1:18" ht="15.75" thickBot="1" x14ac:dyDescent="0.3">
      <c r="A204" s="26" t="s">
        <v>130</v>
      </c>
      <c r="B204" s="28" t="s">
        <v>165</v>
      </c>
      <c r="C204" s="64">
        <v>47</v>
      </c>
      <c r="D204" s="28" t="s">
        <v>165</v>
      </c>
      <c r="E204" s="64">
        <v>38</v>
      </c>
      <c r="F204" s="28" t="s">
        <v>165</v>
      </c>
      <c r="G204" s="64">
        <v>38</v>
      </c>
      <c r="H204" s="28" t="s">
        <v>165</v>
      </c>
      <c r="I204" s="64">
        <v>38</v>
      </c>
      <c r="J204" s="64" t="s">
        <v>165</v>
      </c>
      <c r="K204" s="64">
        <v>29</v>
      </c>
      <c r="L204" s="64" t="s">
        <v>165</v>
      </c>
      <c r="M204" s="64">
        <v>23</v>
      </c>
      <c r="N204" s="64" t="s">
        <v>165</v>
      </c>
      <c r="O204" s="64">
        <v>35</v>
      </c>
      <c r="P204" s="32" t="s">
        <v>165</v>
      </c>
      <c r="Q204" s="32">
        <f t="shared" si="35"/>
        <v>248</v>
      </c>
      <c r="R204" s="76" t="s">
        <v>165</v>
      </c>
    </row>
    <row r="205" spans="1:18" ht="15.75" thickBot="1" x14ac:dyDescent="0.3"/>
    <row r="206" spans="1:18" ht="15.75" thickBot="1" x14ac:dyDescent="0.3">
      <c r="A206" s="94" t="s">
        <v>125</v>
      </c>
      <c r="B206" s="88" t="s">
        <v>58</v>
      </c>
      <c r="C206" s="88"/>
      <c r="D206" s="79" t="s">
        <v>0</v>
      </c>
      <c r="E206" s="79"/>
      <c r="F206" s="79" t="s">
        <v>1</v>
      </c>
      <c r="G206" s="79"/>
      <c r="H206" s="79" t="s">
        <v>2</v>
      </c>
      <c r="I206" s="79"/>
      <c r="J206" s="79" t="s">
        <v>183</v>
      </c>
      <c r="K206" s="79"/>
      <c r="L206" s="79" t="s">
        <v>187</v>
      </c>
      <c r="M206" s="79"/>
      <c r="N206" s="79" t="s">
        <v>188</v>
      </c>
      <c r="O206" s="79"/>
      <c r="P206" s="79" t="s">
        <v>3</v>
      </c>
      <c r="Q206" s="79"/>
      <c r="R206" s="87"/>
    </row>
    <row r="207" spans="1:18" ht="15.75" thickBot="1" x14ac:dyDescent="0.3">
      <c r="A207" s="95"/>
      <c r="B207" s="8" t="s">
        <v>81</v>
      </c>
      <c r="C207" s="8" t="s">
        <v>186</v>
      </c>
      <c r="D207" s="8" t="s">
        <v>81</v>
      </c>
      <c r="E207" s="8" t="s">
        <v>186</v>
      </c>
      <c r="F207" s="8" t="s">
        <v>81</v>
      </c>
      <c r="G207" s="8" t="s">
        <v>186</v>
      </c>
      <c r="H207" s="8" t="s">
        <v>81</v>
      </c>
      <c r="I207" s="8" t="s">
        <v>186</v>
      </c>
      <c r="J207" s="8" t="s">
        <v>81</v>
      </c>
      <c r="K207" s="8" t="s">
        <v>186</v>
      </c>
      <c r="L207" s="8" t="s">
        <v>81</v>
      </c>
      <c r="M207" s="8" t="s">
        <v>186</v>
      </c>
      <c r="N207" s="8" t="s">
        <v>81</v>
      </c>
      <c r="O207" s="8" t="s">
        <v>186</v>
      </c>
      <c r="P207" s="8" t="s">
        <v>182</v>
      </c>
      <c r="Q207" s="8" t="s">
        <v>186</v>
      </c>
      <c r="R207" s="23" t="s">
        <v>5</v>
      </c>
    </row>
    <row r="208" spans="1:18" ht="15.75" thickBot="1" x14ac:dyDescent="0.3">
      <c r="A208" s="24" t="s">
        <v>127</v>
      </c>
      <c r="B208" s="10">
        <v>208</v>
      </c>
      <c r="C208" s="62">
        <v>230</v>
      </c>
      <c r="D208" s="62">
        <v>208</v>
      </c>
      <c r="E208" s="62">
        <v>188</v>
      </c>
      <c r="F208" s="62">
        <v>208</v>
      </c>
      <c r="G208" s="62">
        <v>224</v>
      </c>
      <c r="H208" s="62">
        <v>208</v>
      </c>
      <c r="I208" s="62">
        <v>224</v>
      </c>
      <c r="J208" s="62">
        <v>208</v>
      </c>
      <c r="K208" s="62">
        <v>239</v>
      </c>
      <c r="L208" s="62">
        <v>208</v>
      </c>
      <c r="M208" s="62">
        <v>218</v>
      </c>
      <c r="N208" s="62">
        <v>208</v>
      </c>
      <c r="O208" s="62">
        <v>202</v>
      </c>
      <c r="P208" s="75">
        <f>SUM(B208,D208,F208,H208,J208,L208,N208)</f>
        <v>1456</v>
      </c>
      <c r="Q208" s="75">
        <f>SUM(C208,E208,G208,I208,K208,M208,O208)</f>
        <v>1525</v>
      </c>
      <c r="R208" s="43">
        <f>(Q208/P208)</f>
        <v>1.0473901098901099</v>
      </c>
    </row>
    <row r="209" spans="1:20" ht="15.75" thickBot="1" x14ac:dyDescent="0.3">
      <c r="A209" s="24" t="s">
        <v>128</v>
      </c>
      <c r="B209" s="10">
        <v>624</v>
      </c>
      <c r="C209" s="62">
        <v>888</v>
      </c>
      <c r="D209" s="62">
        <v>624</v>
      </c>
      <c r="E209" s="62">
        <v>810</v>
      </c>
      <c r="F209" s="62">
        <v>624</v>
      </c>
      <c r="G209" s="62">
        <v>884</v>
      </c>
      <c r="H209" s="62">
        <v>624</v>
      </c>
      <c r="I209" s="62">
        <v>884</v>
      </c>
      <c r="J209" s="62">
        <v>416</v>
      </c>
      <c r="K209" s="62">
        <v>1018</v>
      </c>
      <c r="L209" s="62">
        <v>416</v>
      </c>
      <c r="M209" s="62">
        <v>900</v>
      </c>
      <c r="N209" s="62">
        <v>416</v>
      </c>
      <c r="O209" s="62">
        <v>883</v>
      </c>
      <c r="P209" s="75">
        <f>SUM(B209,D209,F209,H209,J209,L209,N209)</f>
        <v>3744</v>
      </c>
      <c r="Q209" s="75">
        <f>SUM(C209,E209,G209,I209,K209,M209,O209)</f>
        <v>6267</v>
      </c>
      <c r="R209" s="43">
        <f>(Q209/P209)</f>
        <v>1.6738782051282051</v>
      </c>
    </row>
    <row r="210" spans="1:20" ht="15.75" thickBot="1" x14ac:dyDescent="0.3">
      <c r="A210" s="24" t="s">
        <v>133</v>
      </c>
      <c r="B210" s="10">
        <v>624</v>
      </c>
      <c r="C210" s="62">
        <v>1113</v>
      </c>
      <c r="D210" s="62">
        <v>832</v>
      </c>
      <c r="E210" s="62">
        <v>905</v>
      </c>
      <c r="F210" s="62">
        <v>832</v>
      </c>
      <c r="G210" s="62">
        <v>1079</v>
      </c>
      <c r="H210" s="62">
        <v>832</v>
      </c>
      <c r="I210" s="62">
        <v>1079</v>
      </c>
      <c r="J210" s="62">
        <v>832</v>
      </c>
      <c r="K210" s="62">
        <v>962</v>
      </c>
      <c r="L210" s="62">
        <v>832</v>
      </c>
      <c r="M210" s="62">
        <v>1058</v>
      </c>
      <c r="N210" s="62">
        <v>832</v>
      </c>
      <c r="O210" s="62">
        <v>1132</v>
      </c>
      <c r="P210" s="75">
        <f>SUM(B210,D210,F210,H210,J210,L210,N210)</f>
        <v>5616</v>
      </c>
      <c r="Q210" s="75">
        <f>SUM(C210,E210,G210,I210,K210,M210,O210)</f>
        <v>7328</v>
      </c>
      <c r="R210" s="43">
        <f t="shared" ref="R210:R212" si="37">(Q210/P210)</f>
        <v>1.3048433048433048</v>
      </c>
    </row>
    <row r="211" spans="1:20" ht="15.75" thickBot="1" x14ac:dyDescent="0.3">
      <c r="A211" s="24" t="s">
        <v>134</v>
      </c>
      <c r="B211" s="10">
        <v>520</v>
      </c>
      <c r="C211" s="62">
        <v>439</v>
      </c>
      <c r="D211" s="62">
        <v>520</v>
      </c>
      <c r="E211" s="62">
        <v>392</v>
      </c>
      <c r="F211" s="62">
        <v>520</v>
      </c>
      <c r="G211" s="62">
        <v>414</v>
      </c>
      <c r="H211" s="62">
        <v>520</v>
      </c>
      <c r="I211" s="62">
        <v>414</v>
      </c>
      <c r="J211" s="62">
        <v>520</v>
      </c>
      <c r="K211" s="62">
        <v>394</v>
      </c>
      <c r="L211" s="62">
        <v>520</v>
      </c>
      <c r="M211" s="62">
        <v>382</v>
      </c>
      <c r="N211" s="62">
        <v>520</v>
      </c>
      <c r="O211" s="62">
        <v>430</v>
      </c>
      <c r="P211" s="75">
        <f t="shared" ref="P210:P212" si="38">SUM(B211,D211,F211,H211,J211,L211,N211)</f>
        <v>3640</v>
      </c>
      <c r="Q211" s="75">
        <f>SUM(C211,E211,G211,I211,K211,M211,O211)</f>
        <v>2865</v>
      </c>
      <c r="R211" s="43">
        <f t="shared" si="37"/>
        <v>0.78708791208791207</v>
      </c>
    </row>
    <row r="212" spans="1:20" ht="15.75" thickBot="1" x14ac:dyDescent="0.3">
      <c r="A212" s="24" t="s">
        <v>135</v>
      </c>
      <c r="B212" s="10">
        <v>436.8</v>
      </c>
      <c r="C212" s="62">
        <v>371</v>
      </c>
      <c r="D212" s="62">
        <v>436.8</v>
      </c>
      <c r="E212" s="62">
        <v>294</v>
      </c>
      <c r="F212" s="62">
        <v>436.8</v>
      </c>
      <c r="G212" s="62">
        <v>339</v>
      </c>
      <c r="H212" s="69">
        <v>436.8</v>
      </c>
      <c r="I212" s="62">
        <v>339</v>
      </c>
      <c r="J212" s="62">
        <v>436.8</v>
      </c>
      <c r="K212" s="62">
        <v>322</v>
      </c>
      <c r="L212" s="62">
        <v>436.8</v>
      </c>
      <c r="M212" s="62">
        <v>334</v>
      </c>
      <c r="N212" s="62">
        <v>436.8</v>
      </c>
      <c r="O212" s="62">
        <v>234</v>
      </c>
      <c r="P212" s="75">
        <f t="shared" si="38"/>
        <v>3057.6000000000004</v>
      </c>
      <c r="Q212" s="75">
        <f t="shared" ref="Q209:Q214" si="39">SUM(C212,E212,G212,I212,K212,M212,O212)</f>
        <v>2233</v>
      </c>
      <c r="R212" s="43">
        <f t="shared" si="37"/>
        <v>0.73031135531135527</v>
      </c>
    </row>
    <row r="213" spans="1:20" ht="15.75" thickBot="1" x14ac:dyDescent="0.3">
      <c r="A213" s="24" t="s">
        <v>129</v>
      </c>
      <c r="B213" s="10" t="s">
        <v>165</v>
      </c>
      <c r="C213" s="62">
        <v>102</v>
      </c>
      <c r="D213" s="62" t="s">
        <v>165</v>
      </c>
      <c r="E213" s="62">
        <v>87</v>
      </c>
      <c r="F213" s="62" t="s">
        <v>165</v>
      </c>
      <c r="G213" s="62">
        <v>105</v>
      </c>
      <c r="H213" s="62" t="s">
        <v>165</v>
      </c>
      <c r="I213" s="62">
        <v>105</v>
      </c>
      <c r="J213" s="62" t="s">
        <v>165</v>
      </c>
      <c r="K213" s="62">
        <v>72</v>
      </c>
      <c r="L213" s="62" t="s">
        <v>165</v>
      </c>
      <c r="M213" s="62">
        <v>86</v>
      </c>
      <c r="N213" s="62" t="s">
        <v>165</v>
      </c>
      <c r="O213" s="62">
        <v>63</v>
      </c>
      <c r="P213" s="9" t="s">
        <v>165</v>
      </c>
      <c r="Q213" s="75">
        <f t="shared" si="39"/>
        <v>620</v>
      </c>
      <c r="R213" s="43" t="s">
        <v>165</v>
      </c>
    </row>
    <row r="214" spans="1:20" ht="15.75" thickBot="1" x14ac:dyDescent="0.3">
      <c r="A214" s="26" t="s">
        <v>130</v>
      </c>
      <c r="B214" s="28" t="s">
        <v>165</v>
      </c>
      <c r="C214" s="64">
        <v>17</v>
      </c>
      <c r="D214" s="64" t="s">
        <v>165</v>
      </c>
      <c r="E214" s="64">
        <v>24</v>
      </c>
      <c r="F214" s="64" t="s">
        <v>165</v>
      </c>
      <c r="G214" s="64">
        <v>17</v>
      </c>
      <c r="H214" s="64" t="s">
        <v>165</v>
      </c>
      <c r="I214" s="64">
        <v>17</v>
      </c>
      <c r="J214" s="64" t="s">
        <v>165</v>
      </c>
      <c r="K214" s="64">
        <v>7</v>
      </c>
      <c r="L214" s="64" t="s">
        <v>165</v>
      </c>
      <c r="M214" s="64">
        <v>22</v>
      </c>
      <c r="N214" s="64" t="s">
        <v>165</v>
      </c>
      <c r="O214" s="64">
        <v>77</v>
      </c>
      <c r="P214" s="32" t="s">
        <v>165</v>
      </c>
      <c r="Q214" s="77">
        <f t="shared" si="39"/>
        <v>181</v>
      </c>
      <c r="R214" s="44" t="s">
        <v>165</v>
      </c>
    </row>
    <row r="215" spans="1:20" ht="15.75" thickBot="1" x14ac:dyDescent="0.3"/>
    <row r="216" spans="1:20" ht="15.75" thickBot="1" x14ac:dyDescent="0.3">
      <c r="A216" s="45" t="s">
        <v>136</v>
      </c>
      <c r="B216" s="88" t="s">
        <v>58</v>
      </c>
      <c r="C216" s="88"/>
      <c r="D216" s="79" t="s">
        <v>0</v>
      </c>
      <c r="E216" s="79"/>
      <c r="F216" s="79" t="s">
        <v>1</v>
      </c>
      <c r="G216" s="79"/>
      <c r="H216" s="79" t="s">
        <v>2</v>
      </c>
      <c r="I216" s="79"/>
      <c r="J216" s="79" t="s">
        <v>183</v>
      </c>
      <c r="K216" s="79"/>
      <c r="L216" s="89" t="s">
        <v>187</v>
      </c>
      <c r="M216" s="90"/>
      <c r="N216" s="79" t="s">
        <v>188</v>
      </c>
      <c r="O216" s="79"/>
      <c r="P216" s="79" t="s">
        <v>3</v>
      </c>
      <c r="Q216" s="79"/>
      <c r="R216" s="87"/>
    </row>
    <row r="217" spans="1:20" ht="15.75" thickBot="1" x14ac:dyDescent="0.3">
      <c r="A217" s="47" t="s">
        <v>121</v>
      </c>
      <c r="B217" s="8" t="s">
        <v>81</v>
      </c>
      <c r="C217" s="8" t="s">
        <v>186</v>
      </c>
      <c r="D217" s="8" t="s">
        <v>81</v>
      </c>
      <c r="E217" s="8" t="s">
        <v>186</v>
      </c>
      <c r="F217" s="8" t="s">
        <v>81</v>
      </c>
      <c r="G217" s="8" t="s">
        <v>186</v>
      </c>
      <c r="H217" s="8" t="s">
        <v>81</v>
      </c>
      <c r="I217" s="8" t="s">
        <v>186</v>
      </c>
      <c r="J217" s="8" t="s">
        <v>81</v>
      </c>
      <c r="K217" s="8" t="s">
        <v>186</v>
      </c>
      <c r="L217" s="8" t="s">
        <v>81</v>
      </c>
      <c r="M217" s="8" t="s">
        <v>186</v>
      </c>
      <c r="N217" s="8" t="s">
        <v>81</v>
      </c>
      <c r="O217" s="8" t="s">
        <v>186</v>
      </c>
      <c r="P217" s="8" t="s">
        <v>182</v>
      </c>
      <c r="Q217" s="8" t="s">
        <v>186</v>
      </c>
      <c r="R217" s="23" t="s">
        <v>5</v>
      </c>
    </row>
    <row r="218" spans="1:20" ht="45.75" thickBot="1" x14ac:dyDescent="0.3">
      <c r="A218" s="24" t="s">
        <v>137</v>
      </c>
      <c r="B218" s="10" t="s">
        <v>148</v>
      </c>
      <c r="C218" s="22">
        <v>0.52500000000000002</v>
      </c>
      <c r="D218" s="10" t="s">
        <v>148</v>
      </c>
      <c r="E218" s="21">
        <v>0.52</v>
      </c>
      <c r="F218" s="10" t="s">
        <v>148</v>
      </c>
      <c r="G218" s="21">
        <v>0.52</v>
      </c>
      <c r="H218" s="10" t="s">
        <v>148</v>
      </c>
      <c r="I218" s="22">
        <v>0.66249999999999998</v>
      </c>
      <c r="J218" s="10" t="s">
        <v>148</v>
      </c>
      <c r="K218" s="22">
        <v>0.98750000000000004</v>
      </c>
      <c r="L218" s="10" t="s">
        <v>148</v>
      </c>
      <c r="M218" s="22">
        <v>0.76500000000000001</v>
      </c>
      <c r="N218" s="10" t="s">
        <v>148</v>
      </c>
      <c r="O218" s="22">
        <v>0.67</v>
      </c>
      <c r="P218" s="10" t="s">
        <v>148</v>
      </c>
      <c r="Q218" s="21">
        <f>SUM(C218,E218,G218,I218,K218,M218,O218)/7</f>
        <v>0.66428571428571437</v>
      </c>
      <c r="R218" s="59">
        <f>(Q218/T218)</f>
        <v>1.4761904761904763</v>
      </c>
      <c r="T218" s="65">
        <v>0.45</v>
      </c>
    </row>
    <row r="219" spans="1:20" ht="30.75" thickBot="1" x14ac:dyDescent="0.3">
      <c r="A219" s="24" t="s">
        <v>138</v>
      </c>
      <c r="B219" s="10" t="s">
        <v>149</v>
      </c>
      <c r="C219" s="21">
        <v>1</v>
      </c>
      <c r="D219" s="10" t="s">
        <v>149</v>
      </c>
      <c r="E219" s="22">
        <v>0.70750000000000002</v>
      </c>
      <c r="F219" s="10" t="s">
        <v>149</v>
      </c>
      <c r="G219" s="22">
        <v>0.66749999999999998</v>
      </c>
      <c r="H219" s="10" t="s">
        <v>149</v>
      </c>
      <c r="I219" s="22">
        <v>0.66749999999999998</v>
      </c>
      <c r="J219" s="10" t="s">
        <v>149</v>
      </c>
      <c r="K219" s="22">
        <v>0.75749999999999995</v>
      </c>
      <c r="L219" s="10" t="s">
        <v>149</v>
      </c>
      <c r="M219" s="22">
        <v>1</v>
      </c>
      <c r="N219" s="10" t="s">
        <v>149</v>
      </c>
      <c r="O219" s="22">
        <v>1</v>
      </c>
      <c r="P219" s="10" t="s">
        <v>149</v>
      </c>
      <c r="Q219" s="21">
        <f>SUM(C219,E219,G219,I219,K219,M219,O219)/7</f>
        <v>0.82857142857142851</v>
      </c>
      <c r="R219" s="59">
        <f>(Q219/T219)</f>
        <v>1.3809523809523809</v>
      </c>
      <c r="T219" s="65">
        <v>0.6</v>
      </c>
    </row>
    <row r="220" spans="1:20" ht="30.75" thickBot="1" x14ac:dyDescent="0.3">
      <c r="A220" s="24" t="s">
        <v>139</v>
      </c>
      <c r="B220" s="10" t="s">
        <v>149</v>
      </c>
      <c r="C220" s="21">
        <v>0.95</v>
      </c>
      <c r="D220" s="10" t="s">
        <v>149</v>
      </c>
      <c r="E220" s="21">
        <v>0.53249999999999997</v>
      </c>
      <c r="F220" s="10" t="s">
        <v>149</v>
      </c>
      <c r="G220" s="22">
        <v>0.68500000000000005</v>
      </c>
      <c r="H220" s="10" t="s">
        <v>149</v>
      </c>
      <c r="I220" s="22">
        <v>0.59499999999999997</v>
      </c>
      <c r="J220" s="10" t="s">
        <v>149</v>
      </c>
      <c r="K220" s="22">
        <v>0.89249999999999996</v>
      </c>
      <c r="L220" s="10" t="s">
        <v>149</v>
      </c>
      <c r="M220" s="22">
        <v>0.91749999999999998</v>
      </c>
      <c r="N220" s="10" t="s">
        <v>149</v>
      </c>
      <c r="O220" s="22">
        <v>0.87</v>
      </c>
      <c r="P220" s="10" t="s">
        <v>149</v>
      </c>
      <c r="Q220" s="21">
        <f t="shared" ref="Q219:Q230" si="40">SUM(C220,E220,G220,I220,K220,M220,O220)/7</f>
        <v>0.77749999999999997</v>
      </c>
      <c r="R220" s="59">
        <f>(Q220/T220)</f>
        <v>1.2958333333333334</v>
      </c>
      <c r="T220" s="65">
        <v>0.6</v>
      </c>
    </row>
    <row r="221" spans="1:20" ht="30.75" thickBot="1" x14ac:dyDescent="0.3">
      <c r="A221" s="24" t="s">
        <v>140</v>
      </c>
      <c r="B221" s="10" t="s">
        <v>150</v>
      </c>
      <c r="C221" s="22">
        <v>0.28810000000000002</v>
      </c>
      <c r="D221" s="10" t="s">
        <v>150</v>
      </c>
      <c r="E221" s="21">
        <v>0.35</v>
      </c>
      <c r="F221" s="10" t="s">
        <v>150</v>
      </c>
      <c r="G221" s="22">
        <v>0.33500000000000002</v>
      </c>
      <c r="H221" s="10" t="s">
        <v>150</v>
      </c>
      <c r="I221" s="21">
        <v>0.35</v>
      </c>
      <c r="J221" s="10" t="s">
        <v>150</v>
      </c>
      <c r="K221" s="21">
        <v>0.34499999999999997</v>
      </c>
      <c r="L221" s="10" t="s">
        <v>150</v>
      </c>
      <c r="M221" s="22">
        <v>0.33500000000000002</v>
      </c>
      <c r="N221" s="10" t="s">
        <v>150</v>
      </c>
      <c r="O221" s="22">
        <v>0.34</v>
      </c>
      <c r="P221" s="10" t="s">
        <v>150</v>
      </c>
      <c r="Q221" s="21">
        <f t="shared" si="40"/>
        <v>0.33472857142857143</v>
      </c>
      <c r="R221" s="59">
        <f t="shared" ref="R221:R230" si="41">(Q221/T221)</f>
        <v>0.83682142857142849</v>
      </c>
      <c r="T221" s="65">
        <v>0.4</v>
      </c>
    </row>
    <row r="222" spans="1:20" ht="30.75" thickBot="1" x14ac:dyDescent="0.3">
      <c r="A222" s="24" t="s">
        <v>141</v>
      </c>
      <c r="B222" s="10" t="s">
        <v>151</v>
      </c>
      <c r="C222" s="22">
        <v>0.79859999999999998</v>
      </c>
      <c r="D222" s="10" t="s">
        <v>151</v>
      </c>
      <c r="E222" s="22">
        <v>0.92749999999999999</v>
      </c>
      <c r="F222" s="10" t="s">
        <v>151</v>
      </c>
      <c r="G222" s="21">
        <v>0.95</v>
      </c>
      <c r="H222" s="10" t="s">
        <v>151</v>
      </c>
      <c r="I222" s="21">
        <v>1</v>
      </c>
      <c r="J222" s="10" t="s">
        <v>151</v>
      </c>
      <c r="K222" s="21">
        <v>0.95</v>
      </c>
      <c r="L222" s="10" t="s">
        <v>151</v>
      </c>
      <c r="M222" s="22">
        <v>0.92500000000000004</v>
      </c>
      <c r="N222" s="10" t="s">
        <v>151</v>
      </c>
      <c r="O222" s="22">
        <v>0.98</v>
      </c>
      <c r="P222" s="10" t="s">
        <v>151</v>
      </c>
      <c r="Q222" s="21">
        <f t="shared" si="40"/>
        <v>0.9330142857142858</v>
      </c>
      <c r="R222" s="59">
        <f t="shared" si="41"/>
        <v>0.98212030075187984</v>
      </c>
      <c r="T222" s="65">
        <v>0.95</v>
      </c>
    </row>
    <row r="223" spans="1:20" ht="30.75" thickBot="1" x14ac:dyDescent="0.3">
      <c r="A223" s="24" t="s">
        <v>142</v>
      </c>
      <c r="B223" s="10" t="s">
        <v>152</v>
      </c>
      <c r="C223" s="21">
        <v>0.52</v>
      </c>
      <c r="D223" s="10" t="s">
        <v>152</v>
      </c>
      <c r="E223" s="22">
        <v>0.54249999999999998</v>
      </c>
      <c r="F223" s="10" t="s">
        <v>152</v>
      </c>
      <c r="G223" s="21">
        <v>0.56999999999999995</v>
      </c>
      <c r="H223" s="10" t="s">
        <v>152</v>
      </c>
      <c r="I223" s="21">
        <v>0.56999999999999995</v>
      </c>
      <c r="J223" s="10" t="s">
        <v>152</v>
      </c>
      <c r="K223" s="21">
        <v>0.53249999999999997</v>
      </c>
      <c r="L223" s="10" t="s">
        <v>152</v>
      </c>
      <c r="M223" s="21">
        <v>0.55000000000000004</v>
      </c>
      <c r="N223" s="10" t="s">
        <v>152</v>
      </c>
      <c r="O223" s="21">
        <v>0.53</v>
      </c>
      <c r="P223" s="10" t="s">
        <v>152</v>
      </c>
      <c r="Q223" s="21">
        <f t="shared" si="40"/>
        <v>0.54499999999999993</v>
      </c>
      <c r="R223" s="59">
        <f t="shared" si="41"/>
        <v>1.0899999999999999</v>
      </c>
      <c r="T223" s="65">
        <v>0.5</v>
      </c>
    </row>
    <row r="224" spans="1:20" ht="45.75" thickBot="1" x14ac:dyDescent="0.3">
      <c r="A224" s="24" t="s">
        <v>143</v>
      </c>
      <c r="B224" s="10" t="s">
        <v>152</v>
      </c>
      <c r="C224" s="22">
        <v>0.55989999999999995</v>
      </c>
      <c r="D224" s="10" t="s">
        <v>152</v>
      </c>
      <c r="E224" s="22">
        <v>0.53749999999999998</v>
      </c>
      <c r="F224" s="10" t="s">
        <v>152</v>
      </c>
      <c r="G224" s="22">
        <v>0.59250000000000003</v>
      </c>
      <c r="H224" s="10" t="s">
        <v>152</v>
      </c>
      <c r="I224" s="22">
        <v>0.53249999999999997</v>
      </c>
      <c r="J224" s="10" t="s">
        <v>152</v>
      </c>
      <c r="K224" s="22">
        <v>0.52249999999999996</v>
      </c>
      <c r="L224" s="10" t="s">
        <v>152</v>
      </c>
      <c r="M224" s="22">
        <v>0.56999999999999995</v>
      </c>
      <c r="N224" s="10" t="s">
        <v>152</v>
      </c>
      <c r="O224" s="22">
        <v>0.57999999999999996</v>
      </c>
      <c r="P224" s="10" t="s">
        <v>152</v>
      </c>
      <c r="Q224" s="21">
        <f t="shared" si="40"/>
        <v>0.55641428571428564</v>
      </c>
      <c r="R224" s="59">
        <f t="shared" si="41"/>
        <v>1.1128285714285713</v>
      </c>
      <c r="T224" s="65">
        <v>0.5</v>
      </c>
    </row>
    <row r="225" spans="1:20" ht="30.75" thickBot="1" x14ac:dyDescent="0.3">
      <c r="A225" s="24" t="s">
        <v>155</v>
      </c>
      <c r="B225" s="10" t="s">
        <v>153</v>
      </c>
      <c r="C225" s="22">
        <v>0.11459999999999999</v>
      </c>
      <c r="D225" s="10" t="s">
        <v>153</v>
      </c>
      <c r="E225" s="22">
        <v>0.1067</v>
      </c>
      <c r="F225" s="10" t="s">
        <v>153</v>
      </c>
      <c r="G225" s="22">
        <v>0.1452</v>
      </c>
      <c r="H225" s="10" t="s">
        <v>153</v>
      </c>
      <c r="I225" s="22">
        <v>0.1231</v>
      </c>
      <c r="J225" s="10" t="s">
        <v>153</v>
      </c>
      <c r="K225" s="22">
        <v>0.1145</v>
      </c>
      <c r="L225" s="10" t="s">
        <v>153</v>
      </c>
      <c r="M225" s="22">
        <v>0.12470000000000001</v>
      </c>
      <c r="N225" s="10" t="s">
        <v>153</v>
      </c>
      <c r="O225" s="22">
        <v>0.1113</v>
      </c>
      <c r="P225" s="10" t="s">
        <v>153</v>
      </c>
      <c r="Q225" s="21">
        <f t="shared" si="40"/>
        <v>0.12001428571428571</v>
      </c>
      <c r="R225" s="59">
        <f>(T225/Q225)</f>
        <v>1.6664682775860018</v>
      </c>
      <c r="T225" s="65">
        <v>0.2</v>
      </c>
    </row>
    <row r="226" spans="1:20" ht="30.75" thickBot="1" x14ac:dyDescent="0.3">
      <c r="A226" s="24" t="s">
        <v>144</v>
      </c>
      <c r="B226" s="14">
        <v>5.3999999999999999E-2</v>
      </c>
      <c r="C226" s="18">
        <v>7.1999999999999995E-2</v>
      </c>
      <c r="D226" s="14">
        <v>5.3999999999999999E-2</v>
      </c>
      <c r="E226" s="22">
        <v>5.8000000000000003E-2</v>
      </c>
      <c r="F226" s="14">
        <v>5.3999999999999999E-2</v>
      </c>
      <c r="G226" s="18">
        <v>5.8000000000000003E-2</v>
      </c>
      <c r="H226" s="14">
        <v>5.3999999999999999E-2</v>
      </c>
      <c r="I226" s="18">
        <v>5.6000000000000001E-2</v>
      </c>
      <c r="J226" s="14">
        <v>5.3999999999999999E-2</v>
      </c>
      <c r="K226" s="18">
        <v>4.2000000000000003E-2</v>
      </c>
      <c r="L226" s="14">
        <v>5.3999999999999999E-2</v>
      </c>
      <c r="M226" s="18">
        <v>4.8000000000000001E-2</v>
      </c>
      <c r="N226" s="14">
        <v>5.3999999999999999E-2</v>
      </c>
      <c r="O226" s="21" t="s">
        <v>184</v>
      </c>
      <c r="P226" s="14">
        <v>5.3999999999999999E-2</v>
      </c>
      <c r="Q226" s="21">
        <f t="shared" si="40"/>
        <v>4.7714285714285709E-2</v>
      </c>
      <c r="R226" s="59">
        <f t="shared" si="41"/>
        <v>1.0844155844155843</v>
      </c>
      <c r="T226" s="66">
        <v>4.3999999999999997E-2</v>
      </c>
    </row>
    <row r="227" spans="1:20" ht="30.75" thickBot="1" x14ac:dyDescent="0.3">
      <c r="A227" s="24" t="s">
        <v>145</v>
      </c>
      <c r="B227" s="10" t="s">
        <v>153</v>
      </c>
      <c r="C227" s="21">
        <v>0.1</v>
      </c>
      <c r="D227" s="10" t="s">
        <v>153</v>
      </c>
      <c r="E227" s="21">
        <v>7.0000000000000007E-2</v>
      </c>
      <c r="F227" s="10" t="s">
        <v>153</v>
      </c>
      <c r="G227" s="21">
        <v>0.11</v>
      </c>
      <c r="H227" s="10" t="s">
        <v>153</v>
      </c>
      <c r="I227" s="21">
        <v>0.12</v>
      </c>
      <c r="J227" s="10" t="s">
        <v>153</v>
      </c>
      <c r="K227" s="21">
        <v>0.14000000000000001</v>
      </c>
      <c r="L227" s="10" t="s">
        <v>153</v>
      </c>
      <c r="M227" s="21">
        <v>0.11</v>
      </c>
      <c r="N227" s="10" t="s">
        <v>153</v>
      </c>
      <c r="O227" s="21" t="s">
        <v>184</v>
      </c>
      <c r="P227" s="10" t="s">
        <v>153</v>
      </c>
      <c r="Q227" s="21">
        <f>SUM(C227,E227,G227,I227,K227,M227,O227)/7</f>
        <v>9.285714285714286E-2</v>
      </c>
      <c r="R227" s="59">
        <f>(T227/Q227)</f>
        <v>2.1538461538461537</v>
      </c>
      <c r="T227" s="65">
        <v>0.2</v>
      </c>
    </row>
    <row r="228" spans="1:20" ht="45.75" thickBot="1" x14ac:dyDescent="0.3">
      <c r="A228" s="24" t="s">
        <v>156</v>
      </c>
      <c r="B228" s="15">
        <v>0.8</v>
      </c>
      <c r="C228" s="21" t="s">
        <v>184</v>
      </c>
      <c r="D228" s="15">
        <v>0.8</v>
      </c>
      <c r="E228" s="21" t="s">
        <v>184</v>
      </c>
      <c r="F228" s="15">
        <v>0.8</v>
      </c>
      <c r="G228" s="21" t="s">
        <v>184</v>
      </c>
      <c r="H228" s="15">
        <v>0.8</v>
      </c>
      <c r="I228" s="21" t="s">
        <v>184</v>
      </c>
      <c r="J228" s="15">
        <v>0.8</v>
      </c>
      <c r="K228" s="21" t="s">
        <v>184</v>
      </c>
      <c r="L228" s="15">
        <v>0.8</v>
      </c>
      <c r="M228" s="21" t="s">
        <v>184</v>
      </c>
      <c r="N228" s="15">
        <v>0.8</v>
      </c>
      <c r="O228" s="21" t="s">
        <v>184</v>
      </c>
      <c r="P228" s="15">
        <v>0.8</v>
      </c>
      <c r="Q228" s="21">
        <f t="shared" si="40"/>
        <v>0</v>
      </c>
      <c r="R228" s="59">
        <f t="shared" si="41"/>
        <v>0</v>
      </c>
      <c r="T228" s="65">
        <v>1</v>
      </c>
    </row>
    <row r="229" spans="1:20" ht="45.75" thickBot="1" x14ac:dyDescent="0.3">
      <c r="A229" s="24" t="s">
        <v>146</v>
      </c>
      <c r="B229" s="10" t="s">
        <v>154</v>
      </c>
      <c r="C229" s="21" t="s">
        <v>184</v>
      </c>
      <c r="D229" s="10" t="s">
        <v>154</v>
      </c>
      <c r="E229" s="21" t="s">
        <v>184</v>
      </c>
      <c r="F229" s="10" t="s">
        <v>154</v>
      </c>
      <c r="G229" s="21" t="s">
        <v>184</v>
      </c>
      <c r="H229" s="10" t="s">
        <v>154</v>
      </c>
      <c r="I229" s="21" t="s">
        <v>184</v>
      </c>
      <c r="J229" s="10" t="s">
        <v>154</v>
      </c>
      <c r="K229" s="21" t="s">
        <v>184</v>
      </c>
      <c r="L229" s="10" t="s">
        <v>154</v>
      </c>
      <c r="M229" s="21" t="s">
        <v>184</v>
      </c>
      <c r="N229" s="10" t="s">
        <v>154</v>
      </c>
      <c r="O229" s="21" t="s">
        <v>184</v>
      </c>
      <c r="P229" s="10" t="s">
        <v>154</v>
      </c>
      <c r="Q229" s="21">
        <f t="shared" si="40"/>
        <v>0</v>
      </c>
      <c r="R229" s="59">
        <f t="shared" si="41"/>
        <v>0</v>
      </c>
      <c r="T229" s="65">
        <v>0.8</v>
      </c>
    </row>
    <row r="230" spans="1:20" ht="30.75" thickBot="1" x14ac:dyDescent="0.3">
      <c r="A230" s="26" t="s">
        <v>147</v>
      </c>
      <c r="B230" s="39">
        <v>1</v>
      </c>
      <c r="C230" s="51">
        <v>1</v>
      </c>
      <c r="D230" s="39">
        <v>1</v>
      </c>
      <c r="E230" s="51">
        <v>1</v>
      </c>
      <c r="F230" s="39">
        <v>1</v>
      </c>
      <c r="G230" s="51">
        <v>1</v>
      </c>
      <c r="H230" s="39">
        <v>1</v>
      </c>
      <c r="I230" s="51">
        <v>1</v>
      </c>
      <c r="J230" s="39">
        <v>1</v>
      </c>
      <c r="K230" s="51">
        <v>1</v>
      </c>
      <c r="L230" s="39">
        <v>1</v>
      </c>
      <c r="M230" s="51">
        <v>1</v>
      </c>
      <c r="N230" s="39">
        <v>1</v>
      </c>
      <c r="O230" s="51">
        <v>1</v>
      </c>
      <c r="P230" s="39">
        <v>1</v>
      </c>
      <c r="Q230" s="39">
        <f t="shared" si="40"/>
        <v>1</v>
      </c>
      <c r="R230" s="70">
        <f t="shared" si="41"/>
        <v>1</v>
      </c>
      <c r="T230" s="65">
        <v>1</v>
      </c>
    </row>
    <row r="231" spans="1:20" ht="15.75" thickBot="1" x14ac:dyDescent="0.3"/>
    <row r="232" spans="1:20" ht="15.75" thickBot="1" x14ac:dyDescent="0.3">
      <c r="A232" s="94" t="s">
        <v>122</v>
      </c>
      <c r="B232" s="88" t="s">
        <v>58</v>
      </c>
      <c r="C232" s="88"/>
      <c r="D232" s="79" t="s">
        <v>0</v>
      </c>
      <c r="E232" s="79"/>
      <c r="F232" s="79" t="s">
        <v>1</v>
      </c>
      <c r="G232" s="79"/>
      <c r="H232" s="79" t="s">
        <v>2</v>
      </c>
      <c r="I232" s="79"/>
      <c r="J232" s="79" t="s">
        <v>183</v>
      </c>
      <c r="K232" s="79"/>
      <c r="L232" s="79" t="s">
        <v>187</v>
      </c>
      <c r="M232" s="79"/>
      <c r="N232" s="79" t="s">
        <v>188</v>
      </c>
      <c r="O232" s="79"/>
      <c r="P232" s="79" t="s">
        <v>3</v>
      </c>
      <c r="Q232" s="79"/>
      <c r="R232" s="87"/>
    </row>
    <row r="233" spans="1:20" ht="15.75" thickBot="1" x14ac:dyDescent="0.3">
      <c r="A233" s="95"/>
      <c r="B233" s="8" t="s">
        <v>81</v>
      </c>
      <c r="C233" s="8" t="s">
        <v>186</v>
      </c>
      <c r="D233" s="8" t="s">
        <v>81</v>
      </c>
      <c r="E233" s="8" t="s">
        <v>186</v>
      </c>
      <c r="F233" s="8" t="s">
        <v>81</v>
      </c>
      <c r="G233" s="8" t="s">
        <v>186</v>
      </c>
      <c r="H233" s="8" t="s">
        <v>81</v>
      </c>
      <c r="I233" s="8" t="s">
        <v>186</v>
      </c>
      <c r="J233" s="8" t="s">
        <v>81</v>
      </c>
      <c r="K233" s="8" t="s">
        <v>186</v>
      </c>
      <c r="L233" s="8" t="s">
        <v>81</v>
      </c>
      <c r="M233" s="8" t="s">
        <v>186</v>
      </c>
      <c r="N233" s="8" t="s">
        <v>81</v>
      </c>
      <c r="O233" s="8" t="s">
        <v>186</v>
      </c>
      <c r="P233" s="8" t="s">
        <v>182</v>
      </c>
      <c r="Q233" s="8" t="s">
        <v>186</v>
      </c>
      <c r="R233" s="23" t="s">
        <v>5</v>
      </c>
    </row>
    <row r="234" spans="1:20" ht="45.75" thickBot="1" x14ac:dyDescent="0.3">
      <c r="A234" s="24" t="s">
        <v>137</v>
      </c>
      <c r="B234" s="10" t="s">
        <v>148</v>
      </c>
      <c r="C234" s="18">
        <v>0.42899999999999999</v>
      </c>
      <c r="D234" s="10" t="s">
        <v>148</v>
      </c>
      <c r="E234" s="21">
        <v>0.63</v>
      </c>
      <c r="F234" s="10" t="s">
        <v>148</v>
      </c>
      <c r="G234" s="21">
        <v>0.53</v>
      </c>
      <c r="H234" s="10" t="s">
        <v>148</v>
      </c>
      <c r="I234" s="21">
        <v>0.62</v>
      </c>
      <c r="J234" s="10" t="s">
        <v>148</v>
      </c>
      <c r="K234" s="21">
        <v>1</v>
      </c>
      <c r="L234" s="10" t="s">
        <v>148</v>
      </c>
      <c r="M234" s="22">
        <v>0.77</v>
      </c>
      <c r="N234" s="10" t="s">
        <v>148</v>
      </c>
      <c r="O234" s="22">
        <v>0.93</v>
      </c>
      <c r="P234" s="10" t="s">
        <v>148</v>
      </c>
      <c r="Q234" s="21">
        <f>SUM(C234,E234,G234,I234,K234,M234,O234)/7</f>
        <v>0.70128571428571429</v>
      </c>
      <c r="R234" s="59">
        <f>(Q234/T234)</f>
        <v>1.5584126984126985</v>
      </c>
      <c r="T234" s="65">
        <v>0.45</v>
      </c>
    </row>
    <row r="235" spans="1:20" ht="30.75" thickBot="1" x14ac:dyDescent="0.3">
      <c r="A235" s="24" t="s">
        <v>138</v>
      </c>
      <c r="B235" s="10" t="s">
        <v>149</v>
      </c>
      <c r="C235" s="22">
        <v>0.78569999999999995</v>
      </c>
      <c r="D235" s="10" t="s">
        <v>149</v>
      </c>
      <c r="E235" s="21">
        <v>0.75</v>
      </c>
      <c r="F235" s="10" t="s">
        <v>149</v>
      </c>
      <c r="G235" s="21">
        <v>1</v>
      </c>
      <c r="H235" s="10" t="s">
        <v>149</v>
      </c>
      <c r="I235" s="21">
        <v>1</v>
      </c>
      <c r="J235" s="10" t="s">
        <v>149</v>
      </c>
      <c r="K235" s="21">
        <v>0.56000000000000005</v>
      </c>
      <c r="L235" s="10" t="s">
        <v>149</v>
      </c>
      <c r="M235" s="22">
        <v>1</v>
      </c>
      <c r="N235" s="10" t="s">
        <v>149</v>
      </c>
      <c r="O235" s="22">
        <v>1</v>
      </c>
      <c r="P235" s="10" t="s">
        <v>149</v>
      </c>
      <c r="Q235" s="21">
        <f t="shared" ref="Q235:Q246" si="42">SUM(C235,E235,G235,I235,K235,M235,O235)/7</f>
        <v>0.87081428571428565</v>
      </c>
      <c r="R235" s="59">
        <f t="shared" ref="R235:R240" si="43">(Q235/T235)</f>
        <v>1.4513571428571428</v>
      </c>
      <c r="T235" s="65">
        <v>0.6</v>
      </c>
    </row>
    <row r="236" spans="1:20" ht="30.75" thickBot="1" x14ac:dyDescent="0.3">
      <c r="A236" s="24" t="s">
        <v>139</v>
      </c>
      <c r="B236" s="10" t="s">
        <v>149</v>
      </c>
      <c r="C236" s="18">
        <v>0.71399999999999997</v>
      </c>
      <c r="D236" s="10" t="s">
        <v>149</v>
      </c>
      <c r="E236" s="21">
        <v>0.88</v>
      </c>
      <c r="F236" s="10" t="s">
        <v>149</v>
      </c>
      <c r="G236" s="21">
        <v>0.93</v>
      </c>
      <c r="H236" s="10" t="s">
        <v>149</v>
      </c>
      <c r="I236" s="21">
        <v>0.85</v>
      </c>
      <c r="J236" s="10" t="s">
        <v>149</v>
      </c>
      <c r="K236" s="21">
        <v>0.72</v>
      </c>
      <c r="L236" s="10" t="s">
        <v>149</v>
      </c>
      <c r="M236" s="22">
        <v>0.85</v>
      </c>
      <c r="N236" s="10" t="s">
        <v>149</v>
      </c>
      <c r="O236" s="22">
        <v>0.71</v>
      </c>
      <c r="P236" s="10" t="s">
        <v>149</v>
      </c>
      <c r="Q236" s="21">
        <f t="shared" si="42"/>
        <v>0.80771428571428572</v>
      </c>
      <c r="R236" s="59">
        <f t="shared" si="43"/>
        <v>1.3461904761904762</v>
      </c>
      <c r="T236" s="65">
        <v>0.6</v>
      </c>
    </row>
    <row r="237" spans="1:20" ht="30.75" thickBot="1" x14ac:dyDescent="0.3">
      <c r="A237" s="24" t="s">
        <v>140</v>
      </c>
      <c r="B237" s="10" t="s">
        <v>150</v>
      </c>
      <c r="C237" s="22">
        <v>0.31580000000000003</v>
      </c>
      <c r="D237" s="10" t="s">
        <v>150</v>
      </c>
      <c r="E237" s="21">
        <v>0.31</v>
      </c>
      <c r="F237" s="10" t="s">
        <v>150</v>
      </c>
      <c r="G237" s="21">
        <v>0.3</v>
      </c>
      <c r="H237" s="10" t="s">
        <v>150</v>
      </c>
      <c r="I237" s="21">
        <v>0.3</v>
      </c>
      <c r="J237" s="10" t="s">
        <v>150</v>
      </c>
      <c r="K237" s="21">
        <v>0.3</v>
      </c>
      <c r="L237" s="10" t="s">
        <v>150</v>
      </c>
      <c r="M237" s="21">
        <v>0.3</v>
      </c>
      <c r="N237" s="10" t="s">
        <v>150</v>
      </c>
      <c r="O237" s="21">
        <v>0.28999999999999998</v>
      </c>
      <c r="P237" s="10" t="s">
        <v>150</v>
      </c>
      <c r="Q237" s="21">
        <f t="shared" si="42"/>
        <v>0.30225714285714289</v>
      </c>
      <c r="R237" s="59">
        <f t="shared" si="43"/>
        <v>0.75564285714285717</v>
      </c>
      <c r="T237" s="65">
        <v>0.4</v>
      </c>
    </row>
    <row r="238" spans="1:20" ht="30.75" thickBot="1" x14ac:dyDescent="0.3">
      <c r="A238" s="24" t="s">
        <v>141</v>
      </c>
      <c r="B238" s="10" t="s">
        <v>151</v>
      </c>
      <c r="C238" s="21">
        <v>1</v>
      </c>
      <c r="D238" s="10" t="s">
        <v>151</v>
      </c>
      <c r="E238" s="21">
        <v>0.94</v>
      </c>
      <c r="F238" s="10" t="s">
        <v>151</v>
      </c>
      <c r="G238" s="21">
        <v>0.93</v>
      </c>
      <c r="H238" s="10" t="s">
        <v>151</v>
      </c>
      <c r="I238" s="21">
        <v>0.83</v>
      </c>
      <c r="J238" s="10" t="s">
        <v>151</v>
      </c>
      <c r="K238" s="21">
        <v>0.9</v>
      </c>
      <c r="L238" s="10" t="s">
        <v>151</v>
      </c>
      <c r="M238" s="21">
        <v>1</v>
      </c>
      <c r="N238" s="10" t="s">
        <v>151</v>
      </c>
      <c r="O238" s="21">
        <v>0.89</v>
      </c>
      <c r="P238" s="10" t="s">
        <v>151</v>
      </c>
      <c r="Q238" s="21">
        <f t="shared" si="42"/>
        <v>0.92714285714285716</v>
      </c>
      <c r="R238" s="59">
        <f t="shared" si="43"/>
        <v>0.97593984962406022</v>
      </c>
      <c r="T238" s="65">
        <v>0.95</v>
      </c>
    </row>
    <row r="239" spans="1:20" ht="30.75" thickBot="1" x14ac:dyDescent="0.3">
      <c r="A239" s="24" t="s">
        <v>142</v>
      </c>
      <c r="B239" s="10" t="s">
        <v>152</v>
      </c>
      <c r="C239" s="21">
        <v>0.47</v>
      </c>
      <c r="D239" s="10" t="s">
        <v>152</v>
      </c>
      <c r="E239" s="21">
        <v>0.46</v>
      </c>
      <c r="F239" s="10" t="s">
        <v>152</v>
      </c>
      <c r="G239" s="21">
        <v>0.48</v>
      </c>
      <c r="H239" s="10" t="s">
        <v>152</v>
      </c>
      <c r="I239" s="21">
        <v>0.5</v>
      </c>
      <c r="J239" s="10" t="s">
        <v>152</v>
      </c>
      <c r="K239" s="21">
        <v>0.47</v>
      </c>
      <c r="L239" s="10" t="s">
        <v>152</v>
      </c>
      <c r="M239" s="21">
        <v>0.47</v>
      </c>
      <c r="N239" s="10" t="s">
        <v>152</v>
      </c>
      <c r="O239" s="21">
        <v>0.46</v>
      </c>
      <c r="P239" s="10" t="s">
        <v>152</v>
      </c>
      <c r="Q239" s="21">
        <f t="shared" si="42"/>
        <v>0.47285714285714281</v>
      </c>
      <c r="R239" s="59">
        <f t="shared" si="43"/>
        <v>0.94571428571428562</v>
      </c>
      <c r="T239" s="65">
        <v>0.5</v>
      </c>
    </row>
    <row r="240" spans="1:20" ht="45.75" thickBot="1" x14ac:dyDescent="0.3">
      <c r="A240" s="24" t="s">
        <v>143</v>
      </c>
      <c r="B240" s="10" t="s">
        <v>152</v>
      </c>
      <c r="C240" s="22">
        <v>0.49740000000000001</v>
      </c>
      <c r="D240" s="10" t="s">
        <v>152</v>
      </c>
      <c r="E240" s="21">
        <v>0.47</v>
      </c>
      <c r="F240" s="10" t="s">
        <v>152</v>
      </c>
      <c r="G240" s="21">
        <v>0.47</v>
      </c>
      <c r="H240" s="10" t="s">
        <v>152</v>
      </c>
      <c r="I240" s="21">
        <v>0.44</v>
      </c>
      <c r="J240" s="10" t="s">
        <v>152</v>
      </c>
      <c r="K240" s="21">
        <v>0.43</v>
      </c>
      <c r="L240" s="10" t="s">
        <v>152</v>
      </c>
      <c r="M240" s="22">
        <v>0.45</v>
      </c>
      <c r="N240" s="10" t="s">
        <v>152</v>
      </c>
      <c r="O240" s="22">
        <v>0.43</v>
      </c>
      <c r="P240" s="10" t="s">
        <v>152</v>
      </c>
      <c r="Q240" s="21">
        <f t="shared" si="42"/>
        <v>0.45534285714285716</v>
      </c>
      <c r="R240" s="59">
        <f t="shared" si="43"/>
        <v>0.91068571428571432</v>
      </c>
      <c r="T240" s="65">
        <v>0.5</v>
      </c>
    </row>
    <row r="241" spans="1:20" ht="30.75" thickBot="1" x14ac:dyDescent="0.3">
      <c r="A241" s="24" t="s">
        <v>155</v>
      </c>
      <c r="B241" s="10" t="s">
        <v>153</v>
      </c>
      <c r="C241" s="22">
        <v>0.1234</v>
      </c>
      <c r="D241" s="10" t="s">
        <v>153</v>
      </c>
      <c r="E241" s="21">
        <v>0.1447</v>
      </c>
      <c r="F241" s="10" t="s">
        <v>153</v>
      </c>
      <c r="G241" s="22">
        <v>0.14419999999999999</v>
      </c>
      <c r="H241" s="10" t="s">
        <v>153</v>
      </c>
      <c r="I241" s="22">
        <v>0.12909999999999999</v>
      </c>
      <c r="J241" s="10" t="s">
        <v>153</v>
      </c>
      <c r="K241" s="22">
        <v>0.13139999999999999</v>
      </c>
      <c r="L241" s="10" t="s">
        <v>153</v>
      </c>
      <c r="M241" s="22">
        <v>0.1104</v>
      </c>
      <c r="N241" s="10" t="s">
        <v>153</v>
      </c>
      <c r="O241" s="22">
        <v>0.128</v>
      </c>
      <c r="P241" s="10" t="s">
        <v>153</v>
      </c>
      <c r="Q241" s="21">
        <f t="shared" si="42"/>
        <v>0.13017142857142855</v>
      </c>
      <c r="R241" s="59">
        <f>(T241/Q241)</f>
        <v>1.5364354697102725</v>
      </c>
      <c r="T241" s="65">
        <v>0.2</v>
      </c>
    </row>
    <row r="242" spans="1:20" ht="30.75" thickBot="1" x14ac:dyDescent="0.3">
      <c r="A242" s="24" t="s">
        <v>144</v>
      </c>
      <c r="B242" s="14">
        <v>6.5000000000000002E-2</v>
      </c>
      <c r="C242" s="18">
        <v>6.5000000000000002E-2</v>
      </c>
      <c r="D242" s="14">
        <v>6.5000000000000002E-2</v>
      </c>
      <c r="E242" s="22">
        <v>5.7000000000000002E-2</v>
      </c>
      <c r="F242" s="14">
        <v>6.5000000000000002E-2</v>
      </c>
      <c r="G242" s="18">
        <v>5.8000000000000003E-2</v>
      </c>
      <c r="H242" s="14">
        <v>6.5000000000000002E-2</v>
      </c>
      <c r="I242" s="18">
        <v>0.06</v>
      </c>
      <c r="J242" s="14">
        <v>6.5000000000000002E-2</v>
      </c>
      <c r="K242" s="18">
        <v>5.3999999999999999E-2</v>
      </c>
      <c r="L242" s="14">
        <v>6.5000000000000002E-2</v>
      </c>
      <c r="M242" s="18">
        <v>8.8999999999999996E-2</v>
      </c>
      <c r="N242" s="14">
        <v>6.5000000000000002E-2</v>
      </c>
      <c r="O242" s="21" t="s">
        <v>184</v>
      </c>
      <c r="P242" s="14">
        <v>6.5000000000000002E-2</v>
      </c>
      <c r="Q242" s="21">
        <f t="shared" si="42"/>
        <v>5.4714285714285715E-2</v>
      </c>
      <c r="R242" s="59">
        <f t="shared" ref="R242" si="44">(Q242/T242)</f>
        <v>1.2435064935064937</v>
      </c>
      <c r="T242" s="66">
        <v>4.3999999999999997E-2</v>
      </c>
    </row>
    <row r="243" spans="1:20" ht="30.75" thickBot="1" x14ac:dyDescent="0.3">
      <c r="A243" s="24" t="s">
        <v>145</v>
      </c>
      <c r="B243" s="10" t="s">
        <v>153</v>
      </c>
      <c r="C243" s="21">
        <v>0.11</v>
      </c>
      <c r="D243" s="10" t="s">
        <v>153</v>
      </c>
      <c r="E243" s="21">
        <v>0.1</v>
      </c>
      <c r="F243" s="10" t="s">
        <v>153</v>
      </c>
      <c r="G243" s="21">
        <v>0.14000000000000001</v>
      </c>
      <c r="H243" s="10" t="s">
        <v>153</v>
      </c>
      <c r="I243" s="21">
        <v>0.1</v>
      </c>
      <c r="J243" s="10" t="s">
        <v>153</v>
      </c>
      <c r="K243" s="21">
        <v>0.1</v>
      </c>
      <c r="L243" s="10" t="s">
        <v>153</v>
      </c>
      <c r="M243" s="21">
        <v>0.13</v>
      </c>
      <c r="N243" s="10" t="s">
        <v>153</v>
      </c>
      <c r="O243" s="21" t="s">
        <v>184</v>
      </c>
      <c r="P243" s="10" t="s">
        <v>153</v>
      </c>
      <c r="Q243" s="21">
        <f t="shared" si="42"/>
        <v>9.7142857142857156E-2</v>
      </c>
      <c r="R243" s="59">
        <f>(T243/Q243)</f>
        <v>2.0588235294117645</v>
      </c>
      <c r="T243" s="65">
        <v>0.2</v>
      </c>
    </row>
    <row r="244" spans="1:20" ht="45.75" thickBot="1" x14ac:dyDescent="0.3">
      <c r="A244" s="24" t="s">
        <v>156</v>
      </c>
      <c r="B244" s="15">
        <v>0.8</v>
      </c>
      <c r="C244" s="21" t="s">
        <v>184</v>
      </c>
      <c r="D244" s="15">
        <v>0.8</v>
      </c>
      <c r="E244" s="21" t="s">
        <v>184</v>
      </c>
      <c r="F244" s="15">
        <v>0.8</v>
      </c>
      <c r="G244" s="21" t="s">
        <v>184</v>
      </c>
      <c r="H244" s="15">
        <v>0.8</v>
      </c>
      <c r="I244" s="21" t="s">
        <v>184</v>
      </c>
      <c r="J244" s="15">
        <v>0.8</v>
      </c>
      <c r="K244" s="21" t="s">
        <v>184</v>
      </c>
      <c r="L244" s="15">
        <v>0.8</v>
      </c>
      <c r="M244" s="21" t="s">
        <v>184</v>
      </c>
      <c r="N244" s="15">
        <v>0.8</v>
      </c>
      <c r="O244" s="21" t="s">
        <v>184</v>
      </c>
      <c r="P244" s="15">
        <v>0.8</v>
      </c>
      <c r="Q244" s="21">
        <f t="shared" si="42"/>
        <v>0</v>
      </c>
      <c r="R244" s="59">
        <f t="shared" ref="R244:R246" si="45">(Q244/T244)</f>
        <v>0</v>
      </c>
      <c r="T244" s="65">
        <v>1</v>
      </c>
    </row>
    <row r="245" spans="1:20" ht="45.75" thickBot="1" x14ac:dyDescent="0.3">
      <c r="A245" s="24" t="s">
        <v>146</v>
      </c>
      <c r="B245" s="10" t="s">
        <v>154</v>
      </c>
      <c r="C245" s="21" t="s">
        <v>184</v>
      </c>
      <c r="D245" s="10" t="s">
        <v>154</v>
      </c>
      <c r="E245" s="21" t="s">
        <v>184</v>
      </c>
      <c r="F245" s="10" t="s">
        <v>154</v>
      </c>
      <c r="G245" s="21" t="s">
        <v>184</v>
      </c>
      <c r="H245" s="10" t="s">
        <v>154</v>
      </c>
      <c r="I245" s="21" t="s">
        <v>184</v>
      </c>
      <c r="J245" s="10" t="s">
        <v>154</v>
      </c>
      <c r="K245" s="21" t="s">
        <v>184</v>
      </c>
      <c r="L245" s="10" t="s">
        <v>154</v>
      </c>
      <c r="M245" s="21" t="s">
        <v>184</v>
      </c>
      <c r="N245" s="10" t="s">
        <v>154</v>
      </c>
      <c r="O245" s="21" t="s">
        <v>184</v>
      </c>
      <c r="P245" s="10" t="s">
        <v>154</v>
      </c>
      <c r="Q245" s="21">
        <f t="shared" si="42"/>
        <v>0</v>
      </c>
      <c r="R245" s="59">
        <f t="shared" si="45"/>
        <v>0</v>
      </c>
      <c r="T245" s="65">
        <v>0.8</v>
      </c>
    </row>
    <row r="246" spans="1:20" ht="30.75" thickBot="1" x14ac:dyDescent="0.3">
      <c r="A246" s="26" t="s">
        <v>147</v>
      </c>
      <c r="B246" s="39">
        <v>1</v>
      </c>
      <c r="C246" s="51">
        <v>1</v>
      </c>
      <c r="D246" s="39">
        <v>1</v>
      </c>
      <c r="E246" s="51">
        <v>1</v>
      </c>
      <c r="F246" s="39">
        <v>1</v>
      </c>
      <c r="G246" s="51">
        <v>1</v>
      </c>
      <c r="H246" s="39">
        <v>1</v>
      </c>
      <c r="I246" s="51">
        <v>1</v>
      </c>
      <c r="J246" s="39">
        <v>1</v>
      </c>
      <c r="K246" s="51">
        <v>1</v>
      </c>
      <c r="L246" s="39">
        <v>1</v>
      </c>
      <c r="M246" s="51">
        <v>1</v>
      </c>
      <c r="N246" s="39">
        <v>1</v>
      </c>
      <c r="O246" s="51">
        <v>1</v>
      </c>
      <c r="P246" s="39">
        <v>1</v>
      </c>
      <c r="Q246" s="39">
        <f>SUM(C246,E246,G246,I246,K246,M246,O246)/7</f>
        <v>1</v>
      </c>
      <c r="R246" s="70">
        <f t="shared" si="45"/>
        <v>1</v>
      </c>
      <c r="T246" s="65">
        <v>1</v>
      </c>
    </row>
    <row r="247" spans="1:20" ht="15.75" thickBot="1" x14ac:dyDescent="0.3"/>
    <row r="248" spans="1:20" ht="15.75" thickBot="1" x14ac:dyDescent="0.3">
      <c r="A248" s="94" t="s">
        <v>123</v>
      </c>
      <c r="B248" s="88" t="s">
        <v>58</v>
      </c>
      <c r="C248" s="88"/>
      <c r="D248" s="79" t="s">
        <v>0</v>
      </c>
      <c r="E248" s="79"/>
      <c r="F248" s="79" t="s">
        <v>1</v>
      </c>
      <c r="G248" s="79"/>
      <c r="H248" s="79" t="s">
        <v>2</v>
      </c>
      <c r="I248" s="79"/>
      <c r="J248" s="79" t="s">
        <v>183</v>
      </c>
      <c r="K248" s="79"/>
      <c r="L248" s="79" t="s">
        <v>187</v>
      </c>
      <c r="M248" s="79"/>
      <c r="N248" s="79" t="s">
        <v>188</v>
      </c>
      <c r="O248" s="79"/>
      <c r="P248" s="79" t="s">
        <v>3</v>
      </c>
      <c r="Q248" s="79"/>
      <c r="R248" s="87"/>
    </row>
    <row r="249" spans="1:20" ht="15.75" thickBot="1" x14ac:dyDescent="0.3">
      <c r="A249" s="95"/>
      <c r="B249" s="8" t="s">
        <v>81</v>
      </c>
      <c r="C249" s="8" t="s">
        <v>186</v>
      </c>
      <c r="D249" s="8" t="s">
        <v>81</v>
      </c>
      <c r="E249" s="8" t="s">
        <v>186</v>
      </c>
      <c r="F249" s="8" t="s">
        <v>81</v>
      </c>
      <c r="G249" s="8" t="s">
        <v>186</v>
      </c>
      <c r="H249" s="8" t="s">
        <v>81</v>
      </c>
      <c r="I249" s="8" t="s">
        <v>186</v>
      </c>
      <c r="J249" s="8" t="s">
        <v>81</v>
      </c>
      <c r="K249" s="8" t="s">
        <v>186</v>
      </c>
      <c r="L249" s="8" t="s">
        <v>81</v>
      </c>
      <c r="M249" s="8" t="s">
        <v>186</v>
      </c>
      <c r="N249" s="8" t="s">
        <v>81</v>
      </c>
      <c r="O249" s="8" t="s">
        <v>186</v>
      </c>
      <c r="P249" s="8" t="s">
        <v>182</v>
      </c>
      <c r="Q249" s="8" t="s">
        <v>186</v>
      </c>
      <c r="R249" s="23" t="s">
        <v>5</v>
      </c>
    </row>
    <row r="250" spans="1:20" ht="45.75" thickBot="1" x14ac:dyDescent="0.3">
      <c r="A250" s="24" t="s">
        <v>137</v>
      </c>
      <c r="B250" s="10" t="s">
        <v>148</v>
      </c>
      <c r="C250" s="21">
        <v>0.6</v>
      </c>
      <c r="D250" s="10" t="s">
        <v>148</v>
      </c>
      <c r="E250" s="21">
        <v>0.8</v>
      </c>
      <c r="F250" s="10" t="s">
        <v>148</v>
      </c>
      <c r="G250" s="21">
        <v>1</v>
      </c>
      <c r="H250" s="10" t="s">
        <v>148</v>
      </c>
      <c r="I250" s="21">
        <v>0.9</v>
      </c>
      <c r="J250" s="10" t="s">
        <v>148</v>
      </c>
      <c r="K250" s="21">
        <v>1</v>
      </c>
      <c r="L250" s="10" t="s">
        <v>148</v>
      </c>
      <c r="M250" s="22">
        <v>0</v>
      </c>
      <c r="N250" s="10" t="s">
        <v>148</v>
      </c>
      <c r="O250" s="22">
        <v>0.56999999999999995</v>
      </c>
      <c r="P250" s="10" t="s">
        <v>148</v>
      </c>
      <c r="Q250" s="21">
        <f>SUM(C250,E250,G250,I250,K250,M250,O250)/7</f>
        <v>0.69571428571428573</v>
      </c>
      <c r="R250" s="59">
        <f>(Q250/T250)</f>
        <v>1.5460317460317461</v>
      </c>
      <c r="T250" s="65">
        <v>0.45</v>
      </c>
    </row>
    <row r="251" spans="1:20" ht="30.75" thickBot="1" x14ac:dyDescent="0.3">
      <c r="A251" s="24" t="s">
        <v>138</v>
      </c>
      <c r="B251" s="10" t="s">
        <v>149</v>
      </c>
      <c r="C251" s="21">
        <v>1</v>
      </c>
      <c r="D251" s="10" t="s">
        <v>149</v>
      </c>
      <c r="E251" s="21">
        <v>1</v>
      </c>
      <c r="F251" s="10" t="s">
        <v>149</v>
      </c>
      <c r="G251" s="21">
        <v>1</v>
      </c>
      <c r="H251" s="10" t="s">
        <v>149</v>
      </c>
      <c r="I251" s="21">
        <v>1</v>
      </c>
      <c r="J251" s="10" t="s">
        <v>149</v>
      </c>
      <c r="K251" s="21">
        <v>0.88</v>
      </c>
      <c r="L251" s="10" t="s">
        <v>149</v>
      </c>
      <c r="M251" s="22">
        <v>0</v>
      </c>
      <c r="N251" s="10" t="s">
        <v>149</v>
      </c>
      <c r="O251" s="22">
        <v>0</v>
      </c>
      <c r="P251" s="10" t="s">
        <v>149</v>
      </c>
      <c r="Q251" s="21">
        <f t="shared" ref="Q251:Q262" si="46">SUM(C251,E251,G251,I251,K251,M251,O251)/7</f>
        <v>0.69714285714285718</v>
      </c>
      <c r="R251" s="59">
        <f t="shared" ref="R251:R256" si="47">(Q251/T251)</f>
        <v>1.161904761904762</v>
      </c>
      <c r="T251" s="65">
        <v>0.6</v>
      </c>
    </row>
    <row r="252" spans="1:20" ht="30.75" thickBot="1" x14ac:dyDescent="0.3">
      <c r="A252" s="24" t="s">
        <v>139</v>
      </c>
      <c r="B252" s="10" t="s">
        <v>149</v>
      </c>
      <c r="C252" s="21">
        <v>0.8</v>
      </c>
      <c r="D252" s="10" t="s">
        <v>149</v>
      </c>
      <c r="E252" s="21">
        <v>1</v>
      </c>
      <c r="F252" s="10" t="s">
        <v>149</v>
      </c>
      <c r="G252" s="21">
        <v>1</v>
      </c>
      <c r="H252" s="10" t="s">
        <v>149</v>
      </c>
      <c r="I252" s="21">
        <v>1</v>
      </c>
      <c r="J252" s="10" t="s">
        <v>149</v>
      </c>
      <c r="K252" s="21">
        <v>1</v>
      </c>
      <c r="L252" s="10" t="s">
        <v>149</v>
      </c>
      <c r="M252" s="22">
        <v>0</v>
      </c>
      <c r="N252" s="10" t="s">
        <v>149</v>
      </c>
      <c r="O252" s="22">
        <v>1</v>
      </c>
      <c r="P252" s="10" t="s">
        <v>149</v>
      </c>
      <c r="Q252" s="21">
        <f t="shared" si="46"/>
        <v>0.82857142857142851</v>
      </c>
      <c r="R252" s="59">
        <f t="shared" si="47"/>
        <v>1.3809523809523809</v>
      </c>
      <c r="T252" s="65">
        <v>0.6</v>
      </c>
    </row>
    <row r="253" spans="1:20" ht="30.75" thickBot="1" x14ac:dyDescent="0.3">
      <c r="A253" s="24" t="s">
        <v>140</v>
      </c>
      <c r="B253" s="10" t="s">
        <v>150</v>
      </c>
      <c r="C253" s="22">
        <v>0.21490000000000001</v>
      </c>
      <c r="D253" s="10" t="s">
        <v>150</v>
      </c>
      <c r="E253" s="21">
        <v>0.37</v>
      </c>
      <c r="F253" s="10" t="s">
        <v>150</v>
      </c>
      <c r="G253" s="21">
        <v>0.38</v>
      </c>
      <c r="H253" s="10" t="s">
        <v>150</v>
      </c>
      <c r="I253" s="21">
        <v>0.3</v>
      </c>
      <c r="J253" s="10" t="s">
        <v>150</v>
      </c>
      <c r="K253" s="21">
        <v>0.38</v>
      </c>
      <c r="L253" s="10" t="s">
        <v>150</v>
      </c>
      <c r="M253" s="21">
        <v>0.39</v>
      </c>
      <c r="N253" s="10" t="s">
        <v>150</v>
      </c>
      <c r="O253" s="21">
        <v>0.39</v>
      </c>
      <c r="P253" s="10" t="s">
        <v>150</v>
      </c>
      <c r="Q253" s="21">
        <f t="shared" si="46"/>
        <v>0.34641428571428573</v>
      </c>
      <c r="R253" s="59">
        <f t="shared" si="47"/>
        <v>0.86603571428571424</v>
      </c>
      <c r="T253" s="65">
        <v>0.4</v>
      </c>
    </row>
    <row r="254" spans="1:20" ht="30.75" thickBot="1" x14ac:dyDescent="0.3">
      <c r="A254" s="24" t="s">
        <v>141</v>
      </c>
      <c r="B254" s="10" t="s">
        <v>151</v>
      </c>
      <c r="C254" s="21">
        <v>1</v>
      </c>
      <c r="D254" s="10" t="s">
        <v>151</v>
      </c>
      <c r="E254" s="21">
        <v>1</v>
      </c>
      <c r="F254" s="10" t="s">
        <v>151</v>
      </c>
      <c r="G254" s="21">
        <v>1</v>
      </c>
      <c r="H254" s="10" t="s">
        <v>151</v>
      </c>
      <c r="I254" s="21">
        <v>1</v>
      </c>
      <c r="J254" s="10" t="s">
        <v>151</v>
      </c>
      <c r="K254" s="21">
        <v>1</v>
      </c>
      <c r="L254" s="10" t="s">
        <v>151</v>
      </c>
      <c r="M254" s="21">
        <v>1</v>
      </c>
      <c r="N254" s="10" t="s">
        <v>151</v>
      </c>
      <c r="O254" s="21">
        <v>1</v>
      </c>
      <c r="P254" s="10" t="s">
        <v>151</v>
      </c>
      <c r="Q254" s="21">
        <f t="shared" si="46"/>
        <v>1</v>
      </c>
      <c r="R254" s="59">
        <f t="shared" si="47"/>
        <v>1.0526315789473684</v>
      </c>
      <c r="T254" s="65">
        <v>0.95</v>
      </c>
    </row>
    <row r="255" spans="1:20" ht="30.75" thickBot="1" x14ac:dyDescent="0.3">
      <c r="A255" s="24" t="s">
        <v>142</v>
      </c>
      <c r="B255" s="10" t="s">
        <v>152</v>
      </c>
      <c r="C255" s="21">
        <v>0.5</v>
      </c>
      <c r="D255" s="10" t="s">
        <v>152</v>
      </c>
      <c r="E255" s="21">
        <v>0.48</v>
      </c>
      <c r="F255" s="10" t="s">
        <v>152</v>
      </c>
      <c r="G255" s="21">
        <v>0.52</v>
      </c>
      <c r="H255" s="10" t="s">
        <v>152</v>
      </c>
      <c r="I255" s="21">
        <v>0.54</v>
      </c>
      <c r="J255" s="10" t="s">
        <v>152</v>
      </c>
      <c r="K255" s="21">
        <v>0.52</v>
      </c>
      <c r="L255" s="10" t="s">
        <v>152</v>
      </c>
      <c r="M255" s="21">
        <v>0.54</v>
      </c>
      <c r="N255" s="10" t="s">
        <v>152</v>
      </c>
      <c r="O255" s="21">
        <v>0.55000000000000004</v>
      </c>
      <c r="P255" s="10" t="s">
        <v>152</v>
      </c>
      <c r="Q255" s="21">
        <f t="shared" si="46"/>
        <v>0.52142857142857146</v>
      </c>
      <c r="R255" s="59">
        <f t="shared" si="47"/>
        <v>1.0428571428571429</v>
      </c>
      <c r="T255" s="65">
        <v>0.5</v>
      </c>
    </row>
    <row r="256" spans="1:20" ht="45.75" thickBot="1" x14ac:dyDescent="0.3">
      <c r="A256" s="24" t="s">
        <v>143</v>
      </c>
      <c r="B256" s="10" t="s">
        <v>152</v>
      </c>
      <c r="C256" s="22">
        <v>0.49909999999999999</v>
      </c>
      <c r="D256" s="10" t="s">
        <v>152</v>
      </c>
      <c r="E256" s="21">
        <v>0.47</v>
      </c>
      <c r="F256" s="10" t="s">
        <v>152</v>
      </c>
      <c r="G256" s="21">
        <v>0.46</v>
      </c>
      <c r="H256" s="10" t="s">
        <v>152</v>
      </c>
      <c r="I256" s="21">
        <v>0.45</v>
      </c>
      <c r="J256" s="10" t="s">
        <v>152</v>
      </c>
      <c r="K256" s="21">
        <v>0.47</v>
      </c>
      <c r="L256" s="10" t="s">
        <v>152</v>
      </c>
      <c r="M256" s="22">
        <v>0.48</v>
      </c>
      <c r="N256" s="10" t="s">
        <v>152</v>
      </c>
      <c r="O256" s="22">
        <v>0.47</v>
      </c>
      <c r="P256" s="10" t="s">
        <v>152</v>
      </c>
      <c r="Q256" s="21">
        <f t="shared" si="46"/>
        <v>0.4713</v>
      </c>
      <c r="R256" s="59">
        <f t="shared" si="47"/>
        <v>0.94259999999999999</v>
      </c>
      <c r="T256" s="65">
        <v>0.5</v>
      </c>
    </row>
    <row r="257" spans="1:20" ht="30.75" thickBot="1" x14ac:dyDescent="0.3">
      <c r="A257" s="24" t="s">
        <v>155</v>
      </c>
      <c r="B257" s="10" t="s">
        <v>153</v>
      </c>
      <c r="C257" s="22">
        <v>0.16689999999999999</v>
      </c>
      <c r="D257" s="10" t="s">
        <v>153</v>
      </c>
      <c r="E257" s="22">
        <v>0.1303</v>
      </c>
      <c r="F257" s="10" t="s">
        <v>153</v>
      </c>
      <c r="G257" s="22">
        <v>0.12670000000000001</v>
      </c>
      <c r="H257" s="10" t="s">
        <v>153</v>
      </c>
      <c r="I257" s="22">
        <v>0.1421</v>
      </c>
      <c r="J257" s="10" t="s">
        <v>153</v>
      </c>
      <c r="K257" s="22">
        <v>0.14530000000000001</v>
      </c>
      <c r="L257" s="10" t="s">
        <v>153</v>
      </c>
      <c r="M257" s="22">
        <v>0.16489999999999999</v>
      </c>
      <c r="N257" s="10" t="s">
        <v>153</v>
      </c>
      <c r="O257" s="22">
        <v>0.15229999999999999</v>
      </c>
      <c r="P257" s="10" t="s">
        <v>153</v>
      </c>
      <c r="Q257" s="21">
        <f t="shared" si="46"/>
        <v>0.14692857142857146</v>
      </c>
      <c r="R257" s="59">
        <f>(T257/Q257)</f>
        <v>1.3612056392805054</v>
      </c>
      <c r="T257" s="65">
        <v>0.2</v>
      </c>
    </row>
    <row r="258" spans="1:20" ht="30.75" thickBot="1" x14ac:dyDescent="0.3">
      <c r="A258" s="24" t="s">
        <v>144</v>
      </c>
      <c r="B258" s="14">
        <v>5.7000000000000002E-2</v>
      </c>
      <c r="C258" s="18">
        <v>9.6000000000000002E-2</v>
      </c>
      <c r="D258" s="14">
        <v>5.7000000000000002E-2</v>
      </c>
      <c r="E258" s="22">
        <v>8.1000000000000003E-2</v>
      </c>
      <c r="F258" s="14">
        <v>5.7000000000000002E-2</v>
      </c>
      <c r="G258" s="18">
        <v>6.2E-2</v>
      </c>
      <c r="H258" s="14">
        <v>5.7000000000000002E-2</v>
      </c>
      <c r="I258" s="18">
        <v>5.3999999999999999E-2</v>
      </c>
      <c r="J258" s="18">
        <v>5.7000000000000002E-2</v>
      </c>
      <c r="K258" s="18">
        <v>4.9000000000000002E-2</v>
      </c>
      <c r="L258" s="18">
        <v>5.7000000000000002E-2</v>
      </c>
      <c r="M258" s="18">
        <v>6.2E-2</v>
      </c>
      <c r="N258" s="18">
        <v>5.7000000000000002E-2</v>
      </c>
      <c r="O258" s="21" t="s">
        <v>184</v>
      </c>
      <c r="P258" s="14">
        <v>5.7000000000000002E-2</v>
      </c>
      <c r="Q258" s="21">
        <f t="shared" si="46"/>
        <v>5.7714285714285711E-2</v>
      </c>
      <c r="R258" s="59">
        <f t="shared" ref="R258" si="48">(Q258/T258)</f>
        <v>1.3116883116883118</v>
      </c>
      <c r="T258" s="66">
        <v>4.3999999999999997E-2</v>
      </c>
    </row>
    <row r="259" spans="1:20" ht="30.75" thickBot="1" x14ac:dyDescent="0.3">
      <c r="A259" s="24" t="s">
        <v>145</v>
      </c>
      <c r="B259" s="10" t="s">
        <v>153</v>
      </c>
      <c r="C259" s="21">
        <v>0.08</v>
      </c>
      <c r="D259" s="10" t="s">
        <v>153</v>
      </c>
      <c r="E259" s="21">
        <v>0.08</v>
      </c>
      <c r="F259" s="10" t="s">
        <v>153</v>
      </c>
      <c r="G259" s="21">
        <v>0.15</v>
      </c>
      <c r="H259" s="10" t="s">
        <v>153</v>
      </c>
      <c r="I259" s="21">
        <v>0.14000000000000001</v>
      </c>
      <c r="J259" s="10" t="s">
        <v>153</v>
      </c>
      <c r="K259" s="21">
        <v>0.09</v>
      </c>
      <c r="L259" s="10" t="s">
        <v>153</v>
      </c>
      <c r="M259" s="21">
        <v>0.15</v>
      </c>
      <c r="N259" s="10" t="s">
        <v>153</v>
      </c>
      <c r="O259" s="21" t="s">
        <v>184</v>
      </c>
      <c r="P259" s="10" t="s">
        <v>153</v>
      </c>
      <c r="Q259" s="21">
        <f>SUM(C259,E259,G259,I259,K259,M259,O259)/7</f>
        <v>9.8571428571428574E-2</v>
      </c>
      <c r="R259" s="59">
        <f>(T259/Q259)</f>
        <v>2.0289855072463769</v>
      </c>
      <c r="T259" s="65">
        <v>0.2</v>
      </c>
    </row>
    <row r="260" spans="1:20" ht="45.75" thickBot="1" x14ac:dyDescent="0.3">
      <c r="A260" s="24" t="s">
        <v>156</v>
      </c>
      <c r="B260" s="15">
        <v>0.8</v>
      </c>
      <c r="C260" s="21" t="s">
        <v>184</v>
      </c>
      <c r="D260" s="15">
        <v>0.8</v>
      </c>
      <c r="E260" s="21" t="s">
        <v>184</v>
      </c>
      <c r="F260" s="15">
        <v>0.8</v>
      </c>
      <c r="G260" s="21" t="s">
        <v>184</v>
      </c>
      <c r="H260" s="15">
        <v>0.8</v>
      </c>
      <c r="I260" s="21" t="s">
        <v>184</v>
      </c>
      <c r="J260" s="15">
        <v>0.8</v>
      </c>
      <c r="K260" s="21" t="s">
        <v>184</v>
      </c>
      <c r="L260" s="15">
        <v>0.8</v>
      </c>
      <c r="M260" s="21" t="s">
        <v>184</v>
      </c>
      <c r="N260" s="15">
        <v>0.8</v>
      </c>
      <c r="O260" s="21" t="s">
        <v>184</v>
      </c>
      <c r="P260" s="15">
        <v>0.8</v>
      </c>
      <c r="Q260" s="21">
        <f t="shared" si="46"/>
        <v>0</v>
      </c>
      <c r="R260" s="59">
        <f t="shared" ref="R260:R262" si="49">(Q260/T260)</f>
        <v>0</v>
      </c>
      <c r="T260" s="65">
        <v>1</v>
      </c>
    </row>
    <row r="261" spans="1:20" ht="45.75" thickBot="1" x14ac:dyDescent="0.3">
      <c r="A261" s="24" t="s">
        <v>146</v>
      </c>
      <c r="B261" s="10" t="s">
        <v>154</v>
      </c>
      <c r="C261" s="21" t="s">
        <v>184</v>
      </c>
      <c r="D261" s="10" t="s">
        <v>154</v>
      </c>
      <c r="E261" s="21" t="s">
        <v>184</v>
      </c>
      <c r="F261" s="10" t="s">
        <v>154</v>
      </c>
      <c r="G261" s="21" t="s">
        <v>184</v>
      </c>
      <c r="H261" s="10" t="s">
        <v>154</v>
      </c>
      <c r="I261" s="21" t="s">
        <v>184</v>
      </c>
      <c r="J261" s="10" t="s">
        <v>154</v>
      </c>
      <c r="K261" s="21" t="s">
        <v>184</v>
      </c>
      <c r="L261" s="10" t="s">
        <v>154</v>
      </c>
      <c r="M261" s="21" t="s">
        <v>184</v>
      </c>
      <c r="N261" s="10" t="s">
        <v>154</v>
      </c>
      <c r="O261" s="21" t="s">
        <v>184</v>
      </c>
      <c r="P261" s="10" t="s">
        <v>154</v>
      </c>
      <c r="Q261" s="21">
        <f t="shared" si="46"/>
        <v>0</v>
      </c>
      <c r="R261" s="59">
        <f t="shared" si="49"/>
        <v>0</v>
      </c>
      <c r="T261" s="65">
        <v>0.8</v>
      </c>
    </row>
    <row r="262" spans="1:20" ht="30.75" thickBot="1" x14ac:dyDescent="0.3">
      <c r="A262" s="26" t="s">
        <v>147</v>
      </c>
      <c r="B262" s="39">
        <v>1</v>
      </c>
      <c r="C262" s="51">
        <v>1</v>
      </c>
      <c r="D262" s="39">
        <v>1</v>
      </c>
      <c r="E262" s="51">
        <v>1</v>
      </c>
      <c r="F262" s="39">
        <v>1</v>
      </c>
      <c r="G262" s="51">
        <v>1</v>
      </c>
      <c r="H262" s="39">
        <v>1</v>
      </c>
      <c r="I262" s="51">
        <v>1</v>
      </c>
      <c r="J262" s="39">
        <v>1</v>
      </c>
      <c r="K262" s="51">
        <v>1</v>
      </c>
      <c r="L262" s="39">
        <v>1</v>
      </c>
      <c r="M262" s="51">
        <v>1</v>
      </c>
      <c r="N262" s="39">
        <v>1</v>
      </c>
      <c r="O262" s="39">
        <v>1</v>
      </c>
      <c r="P262" s="39">
        <v>1</v>
      </c>
      <c r="Q262" s="39">
        <f t="shared" si="46"/>
        <v>1</v>
      </c>
      <c r="R262" s="70">
        <f t="shared" si="49"/>
        <v>1</v>
      </c>
      <c r="T262" s="65">
        <v>1</v>
      </c>
    </row>
    <row r="263" spans="1:20" ht="15.75" thickBot="1" x14ac:dyDescent="0.3"/>
    <row r="264" spans="1:20" ht="15.75" thickBot="1" x14ac:dyDescent="0.3">
      <c r="A264" s="94" t="s">
        <v>124</v>
      </c>
      <c r="B264" s="88" t="s">
        <v>58</v>
      </c>
      <c r="C264" s="88"/>
      <c r="D264" s="79" t="s">
        <v>0</v>
      </c>
      <c r="E264" s="79"/>
      <c r="F264" s="79" t="s">
        <v>1</v>
      </c>
      <c r="G264" s="79"/>
      <c r="H264" s="79" t="s">
        <v>2</v>
      </c>
      <c r="I264" s="79"/>
      <c r="J264" s="79" t="s">
        <v>183</v>
      </c>
      <c r="K264" s="79"/>
      <c r="L264" s="79" t="s">
        <v>187</v>
      </c>
      <c r="M264" s="79"/>
      <c r="N264" s="79" t="s">
        <v>188</v>
      </c>
      <c r="O264" s="79"/>
      <c r="P264" s="79" t="s">
        <v>3</v>
      </c>
      <c r="Q264" s="79"/>
      <c r="R264" s="87"/>
    </row>
    <row r="265" spans="1:20" ht="15.75" thickBot="1" x14ac:dyDescent="0.3">
      <c r="A265" s="95"/>
      <c r="B265" s="8" t="s">
        <v>81</v>
      </c>
      <c r="C265" s="8" t="s">
        <v>186</v>
      </c>
      <c r="D265" s="8" t="s">
        <v>81</v>
      </c>
      <c r="E265" s="8" t="s">
        <v>186</v>
      </c>
      <c r="F265" s="8" t="s">
        <v>81</v>
      </c>
      <c r="G265" s="8" t="s">
        <v>186</v>
      </c>
      <c r="H265" s="8" t="s">
        <v>81</v>
      </c>
      <c r="I265" s="8" t="s">
        <v>186</v>
      </c>
      <c r="J265" s="8" t="s">
        <v>81</v>
      </c>
      <c r="K265" s="8" t="s">
        <v>186</v>
      </c>
      <c r="L265" s="8" t="s">
        <v>81</v>
      </c>
      <c r="M265" s="8" t="s">
        <v>186</v>
      </c>
      <c r="N265" s="8" t="s">
        <v>81</v>
      </c>
      <c r="O265" s="8" t="s">
        <v>186</v>
      </c>
      <c r="P265" s="8" t="s">
        <v>182</v>
      </c>
      <c r="Q265" s="8" t="s">
        <v>186</v>
      </c>
      <c r="R265" s="23" t="s">
        <v>5</v>
      </c>
    </row>
    <row r="266" spans="1:20" ht="45.75" thickBot="1" x14ac:dyDescent="0.3">
      <c r="A266" s="24" t="s">
        <v>137</v>
      </c>
      <c r="B266" s="10" t="s">
        <v>148</v>
      </c>
      <c r="C266" s="21">
        <v>1</v>
      </c>
      <c r="D266" s="10" t="s">
        <v>148</v>
      </c>
      <c r="E266" s="21">
        <v>0.71</v>
      </c>
      <c r="F266" s="10" t="s">
        <v>148</v>
      </c>
      <c r="G266" s="21">
        <v>0.86</v>
      </c>
      <c r="H266" s="10" t="s">
        <v>148</v>
      </c>
      <c r="I266" s="21">
        <v>1</v>
      </c>
      <c r="J266" s="10" t="s">
        <v>148</v>
      </c>
      <c r="K266" s="21">
        <v>1</v>
      </c>
      <c r="L266" s="10" t="s">
        <v>148</v>
      </c>
      <c r="M266" s="22">
        <v>0.64</v>
      </c>
      <c r="N266" s="10" t="s">
        <v>148</v>
      </c>
      <c r="O266" s="22">
        <v>0.91</v>
      </c>
      <c r="P266" s="10" t="s">
        <v>148</v>
      </c>
      <c r="Q266" s="21">
        <f>SUM(C266,E266,G266,I266,K266,M266,O266)/7</f>
        <v>0.87428571428571433</v>
      </c>
      <c r="R266" s="59">
        <f>(Q266/T266)</f>
        <v>1.9428571428571428</v>
      </c>
      <c r="T266" s="65">
        <v>0.45</v>
      </c>
    </row>
    <row r="267" spans="1:20" ht="30.75" thickBot="1" x14ac:dyDescent="0.3">
      <c r="A267" s="24" t="s">
        <v>138</v>
      </c>
      <c r="B267" s="10" t="s">
        <v>149</v>
      </c>
      <c r="C267" s="21">
        <v>1</v>
      </c>
      <c r="D267" s="10" t="s">
        <v>149</v>
      </c>
      <c r="E267" s="21">
        <v>0.94</v>
      </c>
      <c r="F267" s="10" t="s">
        <v>149</v>
      </c>
      <c r="G267" s="21">
        <v>1</v>
      </c>
      <c r="H267" s="10" t="s">
        <v>149</v>
      </c>
      <c r="I267" s="21">
        <v>1</v>
      </c>
      <c r="J267" s="10" t="s">
        <v>149</v>
      </c>
      <c r="K267" s="21">
        <v>0.88</v>
      </c>
      <c r="L267" s="10" t="s">
        <v>149</v>
      </c>
      <c r="M267" s="22">
        <v>1</v>
      </c>
      <c r="N267" s="10" t="s">
        <v>149</v>
      </c>
      <c r="O267" s="22">
        <v>1</v>
      </c>
      <c r="P267" s="10" t="s">
        <v>149</v>
      </c>
      <c r="Q267" s="21">
        <f t="shared" ref="Q267:Q277" si="50">SUM(C267,E267,G267,I267,K267,M267,O267)/7</f>
        <v>0.97428571428571431</v>
      </c>
      <c r="R267" s="59">
        <f>(Q267/T267)</f>
        <v>1.6238095238095238</v>
      </c>
      <c r="T267" s="65">
        <v>0.6</v>
      </c>
    </row>
    <row r="268" spans="1:20" ht="30.75" thickBot="1" x14ac:dyDescent="0.3">
      <c r="A268" s="24" t="s">
        <v>139</v>
      </c>
      <c r="B268" s="10" t="s">
        <v>149</v>
      </c>
      <c r="C268" s="21">
        <v>1</v>
      </c>
      <c r="D268" s="10" t="s">
        <v>149</v>
      </c>
      <c r="E268" s="21">
        <v>0.76</v>
      </c>
      <c r="F268" s="10" t="s">
        <v>149</v>
      </c>
      <c r="G268" s="21">
        <v>1</v>
      </c>
      <c r="H268" s="10" t="s">
        <v>149</v>
      </c>
      <c r="I268" s="21">
        <v>1</v>
      </c>
      <c r="J268" s="10" t="s">
        <v>149</v>
      </c>
      <c r="K268" s="21">
        <v>0.88</v>
      </c>
      <c r="L268" s="10" t="s">
        <v>149</v>
      </c>
      <c r="M268" s="22">
        <v>0.79</v>
      </c>
      <c r="N268" s="10" t="s">
        <v>149</v>
      </c>
      <c r="O268" s="22">
        <v>1</v>
      </c>
      <c r="P268" s="10" t="s">
        <v>149</v>
      </c>
      <c r="Q268" s="21">
        <f t="shared" si="50"/>
        <v>0.91857142857142848</v>
      </c>
      <c r="R268" s="59">
        <f t="shared" ref="R268:R271" si="51">(Q268/T268)</f>
        <v>1.5309523809523808</v>
      </c>
      <c r="T268" s="65">
        <v>0.6</v>
      </c>
    </row>
    <row r="269" spans="1:20" ht="30.75" thickBot="1" x14ac:dyDescent="0.3">
      <c r="A269" s="24" t="s">
        <v>140</v>
      </c>
      <c r="B269" s="10" t="s">
        <v>150</v>
      </c>
      <c r="C269" s="22">
        <v>0.22650000000000001</v>
      </c>
      <c r="D269" s="10" t="s">
        <v>150</v>
      </c>
      <c r="E269" s="21">
        <v>0.32</v>
      </c>
      <c r="F269" s="10" t="s">
        <v>150</v>
      </c>
      <c r="G269" s="21">
        <v>0.31</v>
      </c>
      <c r="H269" s="10" t="s">
        <v>150</v>
      </c>
      <c r="I269" s="21">
        <v>0.31</v>
      </c>
      <c r="J269" s="10" t="s">
        <v>150</v>
      </c>
      <c r="K269" s="21">
        <v>0.31</v>
      </c>
      <c r="L269" s="10" t="s">
        <v>150</v>
      </c>
      <c r="M269" s="21">
        <v>0.31</v>
      </c>
      <c r="N269" s="10" t="s">
        <v>150</v>
      </c>
      <c r="O269" s="21">
        <v>0.33</v>
      </c>
      <c r="P269" s="10" t="s">
        <v>150</v>
      </c>
      <c r="Q269" s="21">
        <f t="shared" si="50"/>
        <v>0.30235714285714288</v>
      </c>
      <c r="R269" s="59">
        <f t="shared" si="51"/>
        <v>0.75589285714285714</v>
      </c>
      <c r="T269" s="65">
        <v>0.4</v>
      </c>
    </row>
    <row r="270" spans="1:20" ht="30.75" thickBot="1" x14ac:dyDescent="0.3">
      <c r="A270" s="24" t="s">
        <v>141</v>
      </c>
      <c r="B270" s="10" t="s">
        <v>151</v>
      </c>
      <c r="C270" s="21">
        <v>1</v>
      </c>
      <c r="D270" s="10" t="s">
        <v>151</v>
      </c>
      <c r="E270" s="21">
        <v>1</v>
      </c>
      <c r="F270" s="10" t="s">
        <v>151</v>
      </c>
      <c r="G270" s="21">
        <v>1</v>
      </c>
      <c r="H270" s="10" t="s">
        <v>151</v>
      </c>
      <c r="I270" s="21">
        <v>0.86</v>
      </c>
      <c r="J270" s="10" t="s">
        <v>151</v>
      </c>
      <c r="K270" s="21">
        <v>1</v>
      </c>
      <c r="L270" s="10" t="s">
        <v>151</v>
      </c>
      <c r="M270" s="21">
        <v>1</v>
      </c>
      <c r="N270" s="10" t="s">
        <v>151</v>
      </c>
      <c r="O270" s="21">
        <v>1</v>
      </c>
      <c r="P270" s="10" t="s">
        <v>151</v>
      </c>
      <c r="Q270" s="21">
        <f t="shared" si="50"/>
        <v>0.97999999999999987</v>
      </c>
      <c r="R270" s="59">
        <f t="shared" si="51"/>
        <v>1.0315789473684209</v>
      </c>
      <c r="T270" s="65">
        <v>0.95</v>
      </c>
    </row>
    <row r="271" spans="1:20" ht="30.75" thickBot="1" x14ac:dyDescent="0.3">
      <c r="A271" s="24" t="s">
        <v>142</v>
      </c>
      <c r="B271" s="10" t="s">
        <v>152</v>
      </c>
      <c r="C271" s="21">
        <v>0.59</v>
      </c>
      <c r="D271" s="10" t="s">
        <v>152</v>
      </c>
      <c r="E271" s="21">
        <v>0.57999999999999996</v>
      </c>
      <c r="F271" s="10" t="s">
        <v>152</v>
      </c>
      <c r="G271" s="21">
        <v>0.64</v>
      </c>
      <c r="H271" s="10" t="s">
        <v>152</v>
      </c>
      <c r="I271" s="21">
        <v>0.65</v>
      </c>
      <c r="J271" s="10" t="s">
        <v>152</v>
      </c>
      <c r="K271" s="21">
        <v>0.61</v>
      </c>
      <c r="L271" s="10" t="s">
        <v>152</v>
      </c>
      <c r="M271" s="21">
        <v>0.63</v>
      </c>
      <c r="N271" s="10" t="s">
        <v>152</v>
      </c>
      <c r="O271" s="21">
        <v>0.62</v>
      </c>
      <c r="P271" s="10" t="s">
        <v>152</v>
      </c>
      <c r="Q271" s="21">
        <f t="shared" si="50"/>
        <v>0.6171428571428571</v>
      </c>
      <c r="R271" s="59">
        <f t="shared" si="51"/>
        <v>1.2342857142857142</v>
      </c>
      <c r="T271" s="65">
        <v>0.5</v>
      </c>
    </row>
    <row r="272" spans="1:20" ht="45.75" thickBot="1" x14ac:dyDescent="0.3">
      <c r="A272" s="24" t="s">
        <v>143</v>
      </c>
      <c r="B272" s="10" t="s">
        <v>152</v>
      </c>
      <c r="C272" s="22">
        <v>0.74829999999999997</v>
      </c>
      <c r="D272" s="10" t="s">
        <v>152</v>
      </c>
      <c r="E272" s="21">
        <v>0.72</v>
      </c>
      <c r="F272" s="10" t="s">
        <v>152</v>
      </c>
      <c r="G272" s="21">
        <v>0.72</v>
      </c>
      <c r="H272" s="10" t="s">
        <v>152</v>
      </c>
      <c r="I272" s="21">
        <v>0.73</v>
      </c>
      <c r="J272" s="10" t="s">
        <v>152</v>
      </c>
      <c r="K272" s="21">
        <v>0.7</v>
      </c>
      <c r="L272" s="10" t="s">
        <v>152</v>
      </c>
      <c r="M272" s="22">
        <v>0.72</v>
      </c>
      <c r="N272" s="10" t="s">
        <v>152</v>
      </c>
      <c r="O272" s="22">
        <v>0.67</v>
      </c>
      <c r="P272" s="10" t="s">
        <v>152</v>
      </c>
      <c r="Q272" s="21">
        <f t="shared" si="50"/>
        <v>0.71547142857142842</v>
      </c>
      <c r="R272" s="59">
        <f>(Q272/T272)</f>
        <v>1.4309428571428568</v>
      </c>
      <c r="T272" s="65">
        <v>0.5</v>
      </c>
    </row>
    <row r="273" spans="1:20" ht="30.75" thickBot="1" x14ac:dyDescent="0.3">
      <c r="A273" s="24" t="s">
        <v>155</v>
      </c>
      <c r="B273" s="10" t="s">
        <v>153</v>
      </c>
      <c r="C273" s="22">
        <v>0.10829999999999999</v>
      </c>
      <c r="D273" s="10" t="s">
        <v>153</v>
      </c>
      <c r="E273" s="22">
        <v>0.106</v>
      </c>
      <c r="F273" s="10" t="s">
        <v>153</v>
      </c>
      <c r="G273" s="22">
        <v>0.12839999999999999</v>
      </c>
      <c r="H273" s="10" t="s">
        <v>153</v>
      </c>
      <c r="I273" s="22">
        <v>0.1201</v>
      </c>
      <c r="J273" s="10" t="s">
        <v>153</v>
      </c>
      <c r="K273" s="22">
        <v>0.12740000000000001</v>
      </c>
      <c r="L273" s="10" t="s">
        <v>153</v>
      </c>
      <c r="M273" s="22">
        <v>0.1181</v>
      </c>
      <c r="N273" s="10" t="s">
        <v>153</v>
      </c>
      <c r="O273" s="22">
        <v>0.1391</v>
      </c>
      <c r="P273" s="10" t="s">
        <v>153</v>
      </c>
      <c r="Q273" s="21">
        <f>SUM(C273,E273,G273,I273,K273,M273,O273)/7</f>
        <v>0.12105714285714286</v>
      </c>
      <c r="R273" s="59">
        <f>(T273/Q273)</f>
        <v>1.6521123436393674</v>
      </c>
      <c r="T273" s="65">
        <v>0.2</v>
      </c>
    </row>
    <row r="274" spans="1:20" ht="30.75" thickBot="1" x14ac:dyDescent="0.3">
      <c r="A274" s="24" t="s">
        <v>144</v>
      </c>
      <c r="B274" s="14">
        <v>5.6000000000000001E-2</v>
      </c>
      <c r="C274" s="21">
        <v>0.1</v>
      </c>
      <c r="D274" s="14">
        <v>5.6000000000000001E-2</v>
      </c>
      <c r="E274" s="22">
        <v>5.0999999999999997E-2</v>
      </c>
      <c r="F274" s="14">
        <v>5.6000000000000001E-2</v>
      </c>
      <c r="G274" s="18">
        <v>6.8000000000000005E-2</v>
      </c>
      <c r="H274" s="14">
        <v>5.6000000000000001E-2</v>
      </c>
      <c r="I274" s="18">
        <v>8.8999999999999996E-2</v>
      </c>
      <c r="J274" s="14">
        <v>5.6000000000000001E-2</v>
      </c>
      <c r="K274" s="18">
        <v>3.2000000000000001E-2</v>
      </c>
      <c r="L274" s="14">
        <v>5.6000000000000001E-2</v>
      </c>
      <c r="M274" s="18">
        <v>3.9E-2</v>
      </c>
      <c r="N274" s="14">
        <v>5.6000000000000001E-2</v>
      </c>
      <c r="O274" s="21" t="s">
        <v>184</v>
      </c>
      <c r="P274" s="14">
        <v>5.6000000000000001E-2</v>
      </c>
      <c r="Q274" s="21">
        <f t="shared" si="50"/>
        <v>5.4142857142857138E-2</v>
      </c>
      <c r="R274" s="59">
        <f t="shared" ref="R274" si="52">(Q274/T274)</f>
        <v>1.2305194805194806</v>
      </c>
      <c r="T274" s="66">
        <v>4.3999999999999997E-2</v>
      </c>
    </row>
    <row r="275" spans="1:20" ht="30.75" thickBot="1" x14ac:dyDescent="0.3">
      <c r="A275" s="24" t="s">
        <v>145</v>
      </c>
      <c r="B275" s="10" t="s">
        <v>153</v>
      </c>
      <c r="C275" s="21">
        <v>0.06</v>
      </c>
      <c r="D275" s="10" t="s">
        <v>153</v>
      </c>
      <c r="E275" s="21">
        <v>0.11</v>
      </c>
      <c r="F275" s="10" t="s">
        <v>153</v>
      </c>
      <c r="G275" s="21">
        <v>0.06</v>
      </c>
      <c r="H275" s="10" t="s">
        <v>153</v>
      </c>
      <c r="I275" s="21">
        <v>0.08</v>
      </c>
      <c r="J275" s="10" t="s">
        <v>153</v>
      </c>
      <c r="K275" s="21">
        <v>0.08</v>
      </c>
      <c r="L275" s="10" t="s">
        <v>153</v>
      </c>
      <c r="M275" s="21">
        <v>0.14000000000000001</v>
      </c>
      <c r="N275" s="10" t="s">
        <v>153</v>
      </c>
      <c r="O275" s="21" t="s">
        <v>184</v>
      </c>
      <c r="P275" s="10" t="s">
        <v>153</v>
      </c>
      <c r="Q275" s="21">
        <f t="shared" si="50"/>
        <v>7.571428571428572E-2</v>
      </c>
      <c r="R275" s="59">
        <f>(T275/Q275)</f>
        <v>2.641509433962264</v>
      </c>
      <c r="T275" s="65">
        <v>0.2</v>
      </c>
    </row>
    <row r="276" spans="1:20" ht="45.75" thickBot="1" x14ac:dyDescent="0.3">
      <c r="A276" s="24" t="s">
        <v>156</v>
      </c>
      <c r="B276" s="15">
        <v>0.8</v>
      </c>
      <c r="C276" s="21" t="s">
        <v>184</v>
      </c>
      <c r="D276" s="15">
        <v>0.8</v>
      </c>
      <c r="E276" s="21" t="s">
        <v>184</v>
      </c>
      <c r="F276" s="15">
        <v>0.8</v>
      </c>
      <c r="G276" s="21" t="s">
        <v>184</v>
      </c>
      <c r="H276" s="15">
        <v>0.8</v>
      </c>
      <c r="I276" s="21" t="s">
        <v>184</v>
      </c>
      <c r="J276" s="15">
        <v>0.8</v>
      </c>
      <c r="K276" s="21" t="s">
        <v>184</v>
      </c>
      <c r="L276" s="15">
        <v>0.8</v>
      </c>
      <c r="M276" s="21" t="s">
        <v>184</v>
      </c>
      <c r="N276" s="15">
        <v>0.8</v>
      </c>
      <c r="O276" s="21" t="s">
        <v>184</v>
      </c>
      <c r="P276" s="15">
        <v>0.8</v>
      </c>
      <c r="Q276" s="21">
        <f t="shared" si="50"/>
        <v>0</v>
      </c>
      <c r="R276" s="59">
        <f t="shared" ref="R276:R278" si="53">(Q276/T276)</f>
        <v>0</v>
      </c>
      <c r="T276" s="65">
        <v>1</v>
      </c>
    </row>
    <row r="277" spans="1:20" ht="45.75" thickBot="1" x14ac:dyDescent="0.3">
      <c r="A277" s="24" t="s">
        <v>146</v>
      </c>
      <c r="B277" s="10" t="s">
        <v>154</v>
      </c>
      <c r="C277" s="21" t="s">
        <v>184</v>
      </c>
      <c r="D277" s="10" t="s">
        <v>154</v>
      </c>
      <c r="E277" s="21" t="s">
        <v>184</v>
      </c>
      <c r="F277" s="10" t="s">
        <v>154</v>
      </c>
      <c r="G277" s="21" t="s">
        <v>184</v>
      </c>
      <c r="H277" s="10" t="s">
        <v>154</v>
      </c>
      <c r="I277" s="21" t="s">
        <v>184</v>
      </c>
      <c r="J277" s="10" t="s">
        <v>154</v>
      </c>
      <c r="K277" s="21" t="s">
        <v>184</v>
      </c>
      <c r="L277" s="10" t="s">
        <v>154</v>
      </c>
      <c r="M277" s="21" t="s">
        <v>184</v>
      </c>
      <c r="N277" s="10" t="s">
        <v>154</v>
      </c>
      <c r="O277" s="21" t="s">
        <v>184</v>
      </c>
      <c r="P277" s="10" t="s">
        <v>154</v>
      </c>
      <c r="Q277" s="15">
        <f t="shared" si="50"/>
        <v>0</v>
      </c>
      <c r="R277" s="59">
        <f t="shared" si="53"/>
        <v>0</v>
      </c>
      <c r="T277" s="65">
        <v>0.8</v>
      </c>
    </row>
    <row r="278" spans="1:20" ht="30.75" thickBot="1" x14ac:dyDescent="0.3">
      <c r="A278" s="26" t="s">
        <v>147</v>
      </c>
      <c r="B278" s="39">
        <v>1</v>
      </c>
      <c r="C278" s="51">
        <v>1</v>
      </c>
      <c r="D278" s="39">
        <v>1</v>
      </c>
      <c r="E278" s="51">
        <v>1</v>
      </c>
      <c r="F278" s="39">
        <v>1</v>
      </c>
      <c r="G278" s="51">
        <v>1</v>
      </c>
      <c r="H278" s="39">
        <v>1</v>
      </c>
      <c r="I278" s="51">
        <v>1</v>
      </c>
      <c r="J278" s="39">
        <v>1</v>
      </c>
      <c r="K278" s="51">
        <v>1</v>
      </c>
      <c r="L278" s="39">
        <v>1</v>
      </c>
      <c r="M278" s="51">
        <v>1</v>
      </c>
      <c r="N278" s="39">
        <v>1</v>
      </c>
      <c r="O278" s="39">
        <v>1</v>
      </c>
      <c r="P278" s="39">
        <v>1</v>
      </c>
      <c r="Q278" s="39">
        <f>SUM(C278,E278,G278,I278,K278,M278,O278)/7</f>
        <v>1</v>
      </c>
      <c r="R278" s="70">
        <f t="shared" si="53"/>
        <v>1</v>
      </c>
      <c r="T278" s="65">
        <v>1</v>
      </c>
    </row>
    <row r="279" spans="1:20" ht="15.75" thickBot="1" x14ac:dyDescent="0.3"/>
    <row r="280" spans="1:20" ht="15.75" thickBot="1" x14ac:dyDescent="0.3">
      <c r="A280" s="94" t="s">
        <v>125</v>
      </c>
      <c r="B280" s="88" t="s">
        <v>58</v>
      </c>
      <c r="C280" s="88"/>
      <c r="D280" s="79" t="s">
        <v>0</v>
      </c>
      <c r="E280" s="79"/>
      <c r="F280" s="79" t="s">
        <v>1</v>
      </c>
      <c r="G280" s="79"/>
      <c r="H280" s="79" t="s">
        <v>2</v>
      </c>
      <c r="I280" s="79"/>
      <c r="J280" s="79" t="s">
        <v>183</v>
      </c>
      <c r="K280" s="79"/>
      <c r="L280" s="79" t="s">
        <v>187</v>
      </c>
      <c r="M280" s="79"/>
      <c r="N280" s="79" t="s">
        <v>188</v>
      </c>
      <c r="O280" s="79"/>
      <c r="P280" s="79" t="s">
        <v>3</v>
      </c>
      <c r="Q280" s="79"/>
      <c r="R280" s="87"/>
    </row>
    <row r="281" spans="1:20" ht="15.75" thickBot="1" x14ac:dyDescent="0.3">
      <c r="A281" s="95"/>
      <c r="B281" s="8" t="s">
        <v>81</v>
      </c>
      <c r="C281" s="8" t="s">
        <v>186</v>
      </c>
      <c r="D281" s="8" t="s">
        <v>81</v>
      </c>
      <c r="E281" s="8" t="s">
        <v>186</v>
      </c>
      <c r="F281" s="8" t="s">
        <v>81</v>
      </c>
      <c r="G281" s="8" t="s">
        <v>186</v>
      </c>
      <c r="H281" s="8" t="s">
        <v>81</v>
      </c>
      <c r="I281" s="8" t="s">
        <v>186</v>
      </c>
      <c r="J281" s="8" t="s">
        <v>81</v>
      </c>
      <c r="K281" s="8" t="s">
        <v>186</v>
      </c>
      <c r="L281" s="8" t="s">
        <v>81</v>
      </c>
      <c r="M281" s="8" t="s">
        <v>186</v>
      </c>
      <c r="N281" s="8" t="s">
        <v>81</v>
      </c>
      <c r="O281" s="8" t="s">
        <v>186</v>
      </c>
      <c r="P281" s="8" t="s">
        <v>182</v>
      </c>
      <c r="Q281" s="8" t="s">
        <v>186</v>
      </c>
      <c r="R281" s="23" t="s">
        <v>5</v>
      </c>
    </row>
    <row r="282" spans="1:20" ht="45.75" thickBot="1" x14ac:dyDescent="0.3">
      <c r="A282" s="24" t="s">
        <v>137</v>
      </c>
      <c r="B282" s="10" t="s">
        <v>148</v>
      </c>
      <c r="C282" s="18">
        <v>0.88900000000000001</v>
      </c>
      <c r="D282" s="10" t="s">
        <v>148</v>
      </c>
      <c r="E282" s="21">
        <v>0.67</v>
      </c>
      <c r="F282" s="10" t="s">
        <v>148</v>
      </c>
      <c r="G282" s="21">
        <v>0.57999999999999996</v>
      </c>
      <c r="H282" s="10" t="s">
        <v>148</v>
      </c>
      <c r="I282" s="21">
        <v>0.89</v>
      </c>
      <c r="J282" s="10" t="s">
        <v>148</v>
      </c>
      <c r="K282" s="21">
        <v>1</v>
      </c>
      <c r="L282" s="10" t="s">
        <v>148</v>
      </c>
      <c r="M282" s="22">
        <v>0.79</v>
      </c>
      <c r="N282" s="10" t="s">
        <v>148</v>
      </c>
      <c r="O282" s="22">
        <v>0.71</v>
      </c>
      <c r="P282" s="10" t="s">
        <v>148</v>
      </c>
      <c r="Q282" s="21">
        <f>SUM(C282,E282,G282,I282,K282,M282,O282)/7</f>
        <v>0.78985714285714281</v>
      </c>
      <c r="R282" s="59">
        <f>(Q282/T282)</f>
        <v>1.755238095238095</v>
      </c>
      <c r="T282" s="65">
        <v>0.45</v>
      </c>
    </row>
    <row r="283" spans="1:20" ht="30.75" thickBot="1" x14ac:dyDescent="0.3">
      <c r="A283" s="24" t="s">
        <v>138</v>
      </c>
      <c r="B283" s="10" t="s">
        <v>149</v>
      </c>
      <c r="C283" s="21">
        <v>1</v>
      </c>
      <c r="D283" s="10" t="s">
        <v>149</v>
      </c>
      <c r="E283" s="21">
        <v>1</v>
      </c>
      <c r="F283" s="10" t="s">
        <v>149</v>
      </c>
      <c r="G283" s="21">
        <v>0.92</v>
      </c>
      <c r="H283" s="10" t="s">
        <v>149</v>
      </c>
      <c r="I283" s="21">
        <v>1</v>
      </c>
      <c r="J283" s="10" t="s">
        <v>149</v>
      </c>
      <c r="K283" s="21">
        <v>1</v>
      </c>
      <c r="L283" s="10" t="s">
        <v>149</v>
      </c>
      <c r="M283" s="22">
        <v>0.95</v>
      </c>
      <c r="N283" s="10" t="s">
        <v>149</v>
      </c>
      <c r="O283" s="22">
        <v>1</v>
      </c>
      <c r="P283" s="10" t="s">
        <v>149</v>
      </c>
      <c r="Q283" s="21">
        <f>SUM(C283,E283,G283,I283,K283,M283,O283)/7</f>
        <v>0.98142857142857143</v>
      </c>
      <c r="R283" s="59">
        <f>(Q283/T283)</f>
        <v>1.6357142857142857</v>
      </c>
      <c r="T283" s="65">
        <v>0.6</v>
      </c>
    </row>
    <row r="284" spans="1:20" ht="30.75" thickBot="1" x14ac:dyDescent="0.3">
      <c r="A284" s="24" t="s">
        <v>139</v>
      </c>
      <c r="B284" s="10" t="s">
        <v>149</v>
      </c>
      <c r="C284" s="21">
        <v>1</v>
      </c>
      <c r="D284" s="10" t="s">
        <v>149</v>
      </c>
      <c r="E284" s="21">
        <v>1</v>
      </c>
      <c r="F284" s="10" t="s">
        <v>149</v>
      </c>
      <c r="G284" s="21">
        <v>0.67</v>
      </c>
      <c r="H284" s="10" t="s">
        <v>149</v>
      </c>
      <c r="I284" s="21">
        <v>1</v>
      </c>
      <c r="J284" s="10" t="s">
        <v>149</v>
      </c>
      <c r="K284" s="21">
        <v>1</v>
      </c>
      <c r="L284" s="10" t="s">
        <v>149</v>
      </c>
      <c r="M284" s="22">
        <v>0.79</v>
      </c>
      <c r="N284" s="10" t="s">
        <v>149</v>
      </c>
      <c r="O284" s="22">
        <v>0.86</v>
      </c>
      <c r="P284" s="10" t="s">
        <v>149</v>
      </c>
      <c r="Q284" s="21">
        <f t="shared" ref="Q283:Q293" si="54">SUM(C284,E284,G284,I284,K284,M284,O284)/7</f>
        <v>0.90285714285714291</v>
      </c>
      <c r="R284" s="59">
        <f t="shared" ref="R283:R288" si="55">(Q284/T284)</f>
        <v>1.504761904761905</v>
      </c>
      <c r="T284" s="65">
        <v>0.6</v>
      </c>
    </row>
    <row r="285" spans="1:20" ht="30.75" thickBot="1" x14ac:dyDescent="0.3">
      <c r="A285" s="24" t="s">
        <v>140</v>
      </c>
      <c r="B285" s="10" t="s">
        <v>150</v>
      </c>
      <c r="C285" s="22">
        <v>0.29520000000000002</v>
      </c>
      <c r="D285" s="10" t="s">
        <v>150</v>
      </c>
      <c r="E285" s="21">
        <v>0.35</v>
      </c>
      <c r="F285" s="10" t="s">
        <v>150</v>
      </c>
      <c r="G285" s="21">
        <v>0.35</v>
      </c>
      <c r="H285" s="10" t="s">
        <v>150</v>
      </c>
      <c r="I285" s="21">
        <v>0.35</v>
      </c>
      <c r="J285" s="10" t="s">
        <v>150</v>
      </c>
      <c r="K285" s="21">
        <v>0.31</v>
      </c>
      <c r="L285" s="10" t="s">
        <v>150</v>
      </c>
      <c r="M285" s="21">
        <v>0.34</v>
      </c>
      <c r="N285" s="10" t="s">
        <v>150</v>
      </c>
      <c r="O285" s="21">
        <v>0.28999999999999998</v>
      </c>
      <c r="P285" s="10" t="s">
        <v>150</v>
      </c>
      <c r="Q285" s="21">
        <f t="shared" si="54"/>
        <v>0.32645714285714289</v>
      </c>
      <c r="R285" s="59">
        <f t="shared" si="55"/>
        <v>0.81614285714285717</v>
      </c>
      <c r="T285" s="65">
        <v>0.4</v>
      </c>
    </row>
    <row r="286" spans="1:20" ht="30.75" thickBot="1" x14ac:dyDescent="0.3">
      <c r="A286" s="24" t="s">
        <v>141</v>
      </c>
      <c r="B286" s="10" t="s">
        <v>151</v>
      </c>
      <c r="C286" s="21">
        <v>1</v>
      </c>
      <c r="D286" s="10" t="s">
        <v>151</v>
      </c>
      <c r="E286" s="21">
        <v>1</v>
      </c>
      <c r="F286" s="10" t="s">
        <v>151</v>
      </c>
      <c r="G286" s="21">
        <v>0.95</v>
      </c>
      <c r="H286" s="10" t="s">
        <v>151</v>
      </c>
      <c r="I286" s="21">
        <v>1</v>
      </c>
      <c r="J286" s="10" t="s">
        <v>151</v>
      </c>
      <c r="K286" s="21">
        <v>0.91</v>
      </c>
      <c r="L286" s="10" t="s">
        <v>151</v>
      </c>
      <c r="M286" s="21">
        <v>1</v>
      </c>
      <c r="N286" s="10" t="s">
        <v>151</v>
      </c>
      <c r="O286" s="21">
        <v>1</v>
      </c>
      <c r="P286" s="10" t="s">
        <v>151</v>
      </c>
      <c r="Q286" s="21">
        <f>SUM(C286,E286,G286,I286,K286,M286,O286)/7</f>
        <v>0.98000000000000009</v>
      </c>
      <c r="R286" s="59">
        <f t="shared" si="55"/>
        <v>1.0315789473684212</v>
      </c>
      <c r="T286" s="65">
        <v>0.95</v>
      </c>
    </row>
    <row r="287" spans="1:20" ht="30.75" thickBot="1" x14ac:dyDescent="0.3">
      <c r="A287" s="24" t="s">
        <v>142</v>
      </c>
      <c r="B287" s="10" t="s">
        <v>152</v>
      </c>
      <c r="C287" s="21">
        <v>0.37</v>
      </c>
      <c r="D287" s="10" t="s">
        <v>152</v>
      </c>
      <c r="E287" s="21">
        <v>0.36</v>
      </c>
      <c r="F287" s="10" t="s">
        <v>152</v>
      </c>
      <c r="G287" s="21">
        <v>0.38</v>
      </c>
      <c r="H287" s="10" t="s">
        <v>152</v>
      </c>
      <c r="I287" s="21">
        <v>0.39</v>
      </c>
      <c r="J287" s="10" t="s">
        <v>152</v>
      </c>
      <c r="K287" s="21">
        <v>0.38</v>
      </c>
      <c r="L287" s="10" t="s">
        <v>152</v>
      </c>
      <c r="M287" s="21">
        <v>0.38</v>
      </c>
      <c r="N287" s="10" t="s">
        <v>152</v>
      </c>
      <c r="O287" s="21">
        <v>0.39</v>
      </c>
      <c r="P287" s="10" t="s">
        <v>152</v>
      </c>
      <c r="Q287" s="21">
        <f t="shared" si="54"/>
        <v>0.37857142857142856</v>
      </c>
      <c r="R287" s="59">
        <f t="shared" si="55"/>
        <v>0.75714285714285712</v>
      </c>
      <c r="T287" s="65">
        <v>0.5</v>
      </c>
    </row>
    <row r="288" spans="1:20" ht="45.75" thickBot="1" x14ac:dyDescent="0.3">
      <c r="A288" s="24" t="s">
        <v>143</v>
      </c>
      <c r="B288" s="10" t="s">
        <v>152</v>
      </c>
      <c r="C288" s="22">
        <v>0.35249999999999998</v>
      </c>
      <c r="D288" s="10" t="s">
        <v>152</v>
      </c>
      <c r="E288" s="21">
        <v>0.34</v>
      </c>
      <c r="F288" s="10" t="s">
        <v>152</v>
      </c>
      <c r="G288" s="21">
        <v>0.33</v>
      </c>
      <c r="H288" s="10" t="s">
        <v>152</v>
      </c>
      <c r="I288" s="21">
        <v>0.34</v>
      </c>
      <c r="J288" s="10" t="s">
        <v>152</v>
      </c>
      <c r="K288" s="21">
        <v>0.35</v>
      </c>
      <c r="L288" s="10" t="s">
        <v>152</v>
      </c>
      <c r="M288" s="22">
        <v>0.37</v>
      </c>
      <c r="N288" s="10" t="s">
        <v>152</v>
      </c>
      <c r="O288" s="22">
        <v>0.35</v>
      </c>
      <c r="P288" s="10" t="s">
        <v>152</v>
      </c>
      <c r="Q288" s="21">
        <f t="shared" si="54"/>
        <v>0.34750000000000003</v>
      </c>
      <c r="R288" s="59">
        <f t="shared" si="55"/>
        <v>0.69500000000000006</v>
      </c>
      <c r="T288" s="65">
        <v>0.5</v>
      </c>
    </row>
    <row r="289" spans="1:20" ht="30.75" thickBot="1" x14ac:dyDescent="0.3">
      <c r="A289" s="24" t="s">
        <v>155</v>
      </c>
      <c r="B289" s="10" t="s">
        <v>153</v>
      </c>
      <c r="C289" s="22">
        <v>0.14560000000000001</v>
      </c>
      <c r="D289" s="10" t="s">
        <v>153</v>
      </c>
      <c r="E289" s="22">
        <v>0.16889999999999999</v>
      </c>
      <c r="F289" s="10" t="s">
        <v>153</v>
      </c>
      <c r="G289" s="22">
        <v>0.13420000000000001</v>
      </c>
      <c r="H289" s="10" t="s">
        <v>153</v>
      </c>
      <c r="I289" s="22">
        <v>0.1241</v>
      </c>
      <c r="J289" s="10" t="s">
        <v>153</v>
      </c>
      <c r="K289" s="22">
        <v>0.14330000000000001</v>
      </c>
      <c r="L289" s="10" t="s">
        <v>153</v>
      </c>
      <c r="M289" s="22">
        <v>0.15329999999999999</v>
      </c>
      <c r="N289" s="10" t="s">
        <v>153</v>
      </c>
      <c r="O289" s="22">
        <v>0.14630000000000001</v>
      </c>
      <c r="P289" s="10" t="s">
        <v>153</v>
      </c>
      <c r="Q289" s="21">
        <f t="shared" si="54"/>
        <v>0.14510000000000001</v>
      </c>
      <c r="R289" s="59">
        <f>(T289/Q289)</f>
        <v>1.3783597518952446</v>
      </c>
      <c r="T289" s="65">
        <v>0.2</v>
      </c>
    </row>
    <row r="290" spans="1:20" ht="30.75" thickBot="1" x14ac:dyDescent="0.3">
      <c r="A290" s="24" t="s">
        <v>144</v>
      </c>
      <c r="B290" s="14">
        <v>0.03</v>
      </c>
      <c r="C290" s="18">
        <v>6.0999999999999999E-2</v>
      </c>
      <c r="D290" s="14">
        <v>0.03</v>
      </c>
      <c r="E290" s="22">
        <v>5.3999999999999999E-2</v>
      </c>
      <c r="F290" s="14">
        <v>0.03</v>
      </c>
      <c r="G290" s="18">
        <v>4.5999999999999999E-2</v>
      </c>
      <c r="H290" s="14">
        <v>0.03</v>
      </c>
      <c r="I290" s="18">
        <v>4.7E-2</v>
      </c>
      <c r="J290" s="14">
        <v>0.03</v>
      </c>
      <c r="K290" s="18">
        <v>4.5999999999999999E-2</v>
      </c>
      <c r="L290" s="14">
        <v>0.03</v>
      </c>
      <c r="M290" s="18">
        <v>5.3999999999999999E-2</v>
      </c>
      <c r="N290" s="14">
        <v>0.03</v>
      </c>
      <c r="O290" s="21" t="s">
        <v>184</v>
      </c>
      <c r="P290" s="14">
        <v>0.03</v>
      </c>
      <c r="Q290" s="21">
        <f t="shared" si="54"/>
        <v>4.3999999999999991E-2</v>
      </c>
      <c r="R290" s="59">
        <f t="shared" ref="R290" si="56">(Q290/T290)</f>
        <v>0.99999999999999989</v>
      </c>
      <c r="T290" s="66">
        <v>4.3999999999999997E-2</v>
      </c>
    </row>
    <row r="291" spans="1:20" ht="30.75" thickBot="1" x14ac:dyDescent="0.3">
      <c r="A291" s="24" t="s">
        <v>145</v>
      </c>
      <c r="B291" s="10" t="s">
        <v>153</v>
      </c>
      <c r="C291" s="21">
        <v>0.1</v>
      </c>
      <c r="D291" s="10" t="s">
        <v>153</v>
      </c>
      <c r="E291" s="21">
        <v>0.11</v>
      </c>
      <c r="F291" s="10" t="s">
        <v>153</v>
      </c>
      <c r="G291" s="21">
        <v>0.15</v>
      </c>
      <c r="H291" s="10" t="s">
        <v>153</v>
      </c>
      <c r="I291" s="21">
        <v>0.09</v>
      </c>
      <c r="J291" s="10" t="s">
        <v>153</v>
      </c>
      <c r="K291" s="21">
        <v>0.15</v>
      </c>
      <c r="L291" s="10" t="s">
        <v>153</v>
      </c>
      <c r="M291" s="21">
        <v>0.11</v>
      </c>
      <c r="N291" s="10" t="s">
        <v>153</v>
      </c>
      <c r="O291" s="21" t="s">
        <v>184</v>
      </c>
      <c r="P291" s="10" t="s">
        <v>153</v>
      </c>
      <c r="Q291" s="21">
        <f>SUM(C291,E291,G291,I291,K291,M291,O291)/7</f>
        <v>0.10142857142857142</v>
      </c>
      <c r="R291" s="59">
        <f>(T291/Q291)</f>
        <v>1.9718309859154932</v>
      </c>
      <c r="T291" s="65">
        <v>0.2</v>
      </c>
    </row>
    <row r="292" spans="1:20" ht="45.75" thickBot="1" x14ac:dyDescent="0.3">
      <c r="A292" s="24" t="s">
        <v>156</v>
      </c>
      <c r="B292" s="15">
        <v>0.8</v>
      </c>
      <c r="C292" s="21" t="s">
        <v>184</v>
      </c>
      <c r="D292" s="15">
        <v>0.8</v>
      </c>
      <c r="E292" s="21" t="s">
        <v>184</v>
      </c>
      <c r="F292" s="15">
        <v>0.8</v>
      </c>
      <c r="G292" s="21" t="s">
        <v>184</v>
      </c>
      <c r="H292" s="15">
        <v>0.8</v>
      </c>
      <c r="I292" s="21" t="s">
        <v>184</v>
      </c>
      <c r="J292" s="15">
        <v>0.8</v>
      </c>
      <c r="K292" s="21" t="s">
        <v>184</v>
      </c>
      <c r="L292" s="15">
        <v>0.8</v>
      </c>
      <c r="M292" s="21" t="s">
        <v>184</v>
      </c>
      <c r="N292" s="15">
        <v>0.8</v>
      </c>
      <c r="O292" s="21" t="s">
        <v>184</v>
      </c>
      <c r="P292" s="15">
        <v>0.8</v>
      </c>
      <c r="Q292" s="21">
        <f t="shared" si="54"/>
        <v>0</v>
      </c>
      <c r="R292" s="59">
        <f t="shared" ref="R292:R294" si="57">(Q292/T292)</f>
        <v>0</v>
      </c>
      <c r="T292" s="65">
        <v>1</v>
      </c>
    </row>
    <row r="293" spans="1:20" ht="45.75" thickBot="1" x14ac:dyDescent="0.3">
      <c r="A293" s="24" t="s">
        <v>146</v>
      </c>
      <c r="B293" s="10" t="s">
        <v>154</v>
      </c>
      <c r="C293" s="21" t="s">
        <v>184</v>
      </c>
      <c r="D293" s="10" t="s">
        <v>154</v>
      </c>
      <c r="E293" s="21" t="s">
        <v>184</v>
      </c>
      <c r="F293" s="10" t="s">
        <v>154</v>
      </c>
      <c r="G293" s="21" t="s">
        <v>184</v>
      </c>
      <c r="H293" s="10" t="s">
        <v>154</v>
      </c>
      <c r="I293" s="21" t="s">
        <v>184</v>
      </c>
      <c r="J293" s="10" t="s">
        <v>154</v>
      </c>
      <c r="K293" s="21" t="s">
        <v>184</v>
      </c>
      <c r="L293" s="10" t="s">
        <v>154</v>
      </c>
      <c r="M293" s="21" t="s">
        <v>184</v>
      </c>
      <c r="N293" s="10" t="s">
        <v>154</v>
      </c>
      <c r="O293" s="21" t="s">
        <v>184</v>
      </c>
      <c r="P293" s="10" t="s">
        <v>154</v>
      </c>
      <c r="Q293" s="21">
        <f t="shared" si="54"/>
        <v>0</v>
      </c>
      <c r="R293" s="59">
        <f>(Q293/T293)</f>
        <v>0</v>
      </c>
      <c r="T293" s="65">
        <v>0.8</v>
      </c>
    </row>
    <row r="294" spans="1:20" ht="30.75" thickBot="1" x14ac:dyDescent="0.3">
      <c r="A294" s="26" t="s">
        <v>147</v>
      </c>
      <c r="B294" s="39">
        <v>1</v>
      </c>
      <c r="C294" s="51">
        <v>1</v>
      </c>
      <c r="D294" s="39">
        <v>1</v>
      </c>
      <c r="E294" s="51">
        <v>1</v>
      </c>
      <c r="F294" s="39">
        <v>1</v>
      </c>
      <c r="G294" s="51">
        <v>1</v>
      </c>
      <c r="H294" s="39">
        <v>1</v>
      </c>
      <c r="I294" s="51">
        <v>1</v>
      </c>
      <c r="J294" s="39">
        <v>1</v>
      </c>
      <c r="K294" s="51">
        <v>1</v>
      </c>
      <c r="L294" s="39">
        <v>1</v>
      </c>
      <c r="M294" s="51">
        <v>1</v>
      </c>
      <c r="N294" s="39">
        <v>1</v>
      </c>
      <c r="O294" s="39">
        <v>1</v>
      </c>
      <c r="P294" s="39">
        <v>1</v>
      </c>
      <c r="Q294" s="21">
        <f>SUM(C294,E294,G294,I294,K294,M294,O294)/7</f>
        <v>1</v>
      </c>
      <c r="R294" s="70">
        <f t="shared" si="57"/>
        <v>1</v>
      </c>
      <c r="T294" s="65">
        <v>1</v>
      </c>
    </row>
    <row r="295" spans="1:20" ht="75" customHeight="1" thickBot="1" x14ac:dyDescent="0.3">
      <c r="A295" s="34" t="s">
        <v>70</v>
      </c>
      <c r="B295" s="85" t="s">
        <v>185</v>
      </c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6"/>
    </row>
    <row r="297" spans="1:20" x14ac:dyDescent="0.25">
      <c r="A297" s="98" t="s">
        <v>6</v>
      </c>
      <c r="B297" s="98"/>
      <c r="C297" s="98"/>
      <c r="D297" s="98"/>
      <c r="E297" s="98"/>
      <c r="F297" s="98"/>
      <c r="G297" s="98"/>
      <c r="H297" s="98"/>
      <c r="I297" s="98"/>
      <c r="J297" s="68"/>
      <c r="K297" s="68"/>
      <c r="L297" s="68"/>
      <c r="M297" s="68"/>
      <c r="N297" s="68"/>
      <c r="O297" s="68"/>
    </row>
    <row r="298" spans="1:20" x14ac:dyDescent="0.25">
      <c r="A298" s="5" t="s">
        <v>189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</sheetData>
  <mergeCells count="290">
    <mergeCell ref="H216:I216"/>
    <mergeCell ref="N248:O248"/>
    <mergeCell ref="N264:O264"/>
    <mergeCell ref="N280:O280"/>
    <mergeCell ref="O44:O45"/>
    <mergeCell ref="N138:N140"/>
    <mergeCell ref="A232:A233"/>
    <mergeCell ref="N5:O5"/>
    <mergeCell ref="N23:N24"/>
    <mergeCell ref="N37:O37"/>
    <mergeCell ref="N42:O42"/>
    <mergeCell ref="N70:O70"/>
    <mergeCell ref="N75:O75"/>
    <mergeCell ref="N79:O79"/>
    <mergeCell ref="N85:O85"/>
    <mergeCell ref="N90:O90"/>
    <mergeCell ref="N94:O94"/>
    <mergeCell ref="N104:O104"/>
    <mergeCell ref="N115:O115"/>
    <mergeCell ref="N120:O120"/>
    <mergeCell ref="N124:O124"/>
    <mergeCell ref="N132:O132"/>
    <mergeCell ref="N136:O136"/>
    <mergeCell ref="N149:O149"/>
    <mergeCell ref="B295:R295"/>
    <mergeCell ref="P280:R280"/>
    <mergeCell ref="A280:A281"/>
    <mergeCell ref="B280:C280"/>
    <mergeCell ref="D280:E280"/>
    <mergeCell ref="F280:G280"/>
    <mergeCell ref="H280:I280"/>
    <mergeCell ref="P248:R248"/>
    <mergeCell ref="A264:A265"/>
    <mergeCell ref="B264:C264"/>
    <mergeCell ref="D264:E264"/>
    <mergeCell ref="F264:G264"/>
    <mergeCell ref="H264:I264"/>
    <mergeCell ref="P264:R264"/>
    <mergeCell ref="A248:A249"/>
    <mergeCell ref="B248:C248"/>
    <mergeCell ref="D248:E248"/>
    <mergeCell ref="F248:G248"/>
    <mergeCell ref="H248:I248"/>
    <mergeCell ref="L248:M248"/>
    <mergeCell ref="L264:M264"/>
    <mergeCell ref="L280:M280"/>
    <mergeCell ref="J280:K280"/>
    <mergeCell ref="J264:K264"/>
    <mergeCell ref="A206:A207"/>
    <mergeCell ref="B206:C206"/>
    <mergeCell ref="D206:E206"/>
    <mergeCell ref="F206:G206"/>
    <mergeCell ref="H206:I206"/>
    <mergeCell ref="P206:R206"/>
    <mergeCell ref="A196:A197"/>
    <mergeCell ref="B196:C196"/>
    <mergeCell ref="D196:E196"/>
    <mergeCell ref="F196:G196"/>
    <mergeCell ref="H196:I196"/>
    <mergeCell ref="N206:O206"/>
    <mergeCell ref="J196:K196"/>
    <mergeCell ref="J206:K206"/>
    <mergeCell ref="P196:R196"/>
    <mergeCell ref="N196:O196"/>
    <mergeCell ref="L206:M206"/>
    <mergeCell ref="A149:A150"/>
    <mergeCell ref="B149:C149"/>
    <mergeCell ref="D149:E149"/>
    <mergeCell ref="F149:G149"/>
    <mergeCell ref="H149:I149"/>
    <mergeCell ref="P149:R149"/>
    <mergeCell ref="C138:C140"/>
    <mergeCell ref="H138:H140"/>
    <mergeCell ref="I138:I140"/>
    <mergeCell ref="G138:G140"/>
    <mergeCell ref="E138:E140"/>
    <mergeCell ref="D138:D140"/>
    <mergeCell ref="P138:P140"/>
    <mergeCell ref="Q138:Q140"/>
    <mergeCell ref="F138:F140"/>
    <mergeCell ref="R138:R140"/>
    <mergeCell ref="N142:O142"/>
    <mergeCell ref="O138:O140"/>
    <mergeCell ref="A120:A121"/>
    <mergeCell ref="B120:C120"/>
    <mergeCell ref="D120:E120"/>
    <mergeCell ref="F120:G120"/>
    <mergeCell ref="H120:I120"/>
    <mergeCell ref="P120:R120"/>
    <mergeCell ref="A115:A116"/>
    <mergeCell ref="B115:C115"/>
    <mergeCell ref="P124:R124"/>
    <mergeCell ref="A124:A125"/>
    <mergeCell ref="B124:C124"/>
    <mergeCell ref="D124:E124"/>
    <mergeCell ref="F124:G124"/>
    <mergeCell ref="H124:I124"/>
    <mergeCell ref="L124:M124"/>
    <mergeCell ref="D115:E115"/>
    <mergeCell ref="F115:G115"/>
    <mergeCell ref="H115:I115"/>
    <mergeCell ref="P115:R115"/>
    <mergeCell ref="B136:C136"/>
    <mergeCell ref="D136:E136"/>
    <mergeCell ref="F136:G136"/>
    <mergeCell ref="H136:I136"/>
    <mergeCell ref="B23:B24"/>
    <mergeCell ref="B35:R35"/>
    <mergeCell ref="B68:R68"/>
    <mergeCell ref="A41:R41"/>
    <mergeCell ref="B5:C5"/>
    <mergeCell ref="D5:E5"/>
    <mergeCell ref="F5:G5"/>
    <mergeCell ref="H5:I5"/>
    <mergeCell ref="B42:C42"/>
    <mergeCell ref="D42:E42"/>
    <mergeCell ref="F42:G42"/>
    <mergeCell ref="A85:A86"/>
    <mergeCell ref="B85:C85"/>
    <mergeCell ref="D85:E85"/>
    <mergeCell ref="P85:R85"/>
    <mergeCell ref="H42:I42"/>
    <mergeCell ref="B75:C75"/>
    <mergeCell ref="L132:M132"/>
    <mergeCell ref="P94:R94"/>
    <mergeCell ref="A104:A105"/>
    <mergeCell ref="D79:E79"/>
    <mergeCell ref="F79:G79"/>
    <mergeCell ref="H79:I79"/>
    <mergeCell ref="A2:R3"/>
    <mergeCell ref="B104:C104"/>
    <mergeCell ref="D104:E104"/>
    <mergeCell ref="F104:G104"/>
    <mergeCell ref="H104:I104"/>
    <mergeCell ref="P104:R104"/>
    <mergeCell ref="B94:C94"/>
    <mergeCell ref="D94:E94"/>
    <mergeCell ref="F94:G94"/>
    <mergeCell ref="H94:I94"/>
    <mergeCell ref="B70:C70"/>
    <mergeCell ref="D70:E70"/>
    <mergeCell ref="F70:G70"/>
    <mergeCell ref="D75:E75"/>
    <mergeCell ref="F75:G75"/>
    <mergeCell ref="H75:I75"/>
    <mergeCell ref="H90:I90"/>
    <mergeCell ref="F90:G90"/>
    <mergeCell ref="F85:G85"/>
    <mergeCell ref="D23:D24"/>
    <mergeCell ref="R23:R24"/>
    <mergeCell ref="A297:I297"/>
    <mergeCell ref="B138:B140"/>
    <mergeCell ref="M138:M140"/>
    <mergeCell ref="L138:L140"/>
    <mergeCell ref="E44:E45"/>
    <mergeCell ref="G44:G45"/>
    <mergeCell ref="M44:M45"/>
    <mergeCell ref="Q44:Q45"/>
    <mergeCell ref="L70:M70"/>
    <mergeCell ref="L75:M75"/>
    <mergeCell ref="L79:M79"/>
    <mergeCell ref="L85:M85"/>
    <mergeCell ref="L90:M90"/>
    <mergeCell ref="L94:M94"/>
    <mergeCell ref="L104:M104"/>
    <mergeCell ref="L115:M115"/>
    <mergeCell ref="L120:M120"/>
    <mergeCell ref="H70:I70"/>
    <mergeCell ref="B132:C132"/>
    <mergeCell ref="A42:A43"/>
    <mergeCell ref="A79:A80"/>
    <mergeCell ref="B79:C79"/>
    <mergeCell ref="D90:E90"/>
    <mergeCell ref="P90:R90"/>
    <mergeCell ref="F23:F24"/>
    <mergeCell ref="A5:A6"/>
    <mergeCell ref="P136:R136"/>
    <mergeCell ref="P132:R132"/>
    <mergeCell ref="A136:A137"/>
    <mergeCell ref="A132:A133"/>
    <mergeCell ref="P5:R5"/>
    <mergeCell ref="A36:C36"/>
    <mergeCell ref="P70:R70"/>
    <mergeCell ref="P42:R42"/>
    <mergeCell ref="A70:A71"/>
    <mergeCell ref="A37:A38"/>
    <mergeCell ref="B37:C37"/>
    <mergeCell ref="D37:E37"/>
    <mergeCell ref="F37:G37"/>
    <mergeCell ref="H37:I37"/>
    <mergeCell ref="P37:R37"/>
    <mergeCell ref="A75:A76"/>
    <mergeCell ref="H23:H24"/>
    <mergeCell ref="P75:R75"/>
    <mergeCell ref="H85:I85"/>
    <mergeCell ref="C44:C45"/>
    <mergeCell ref="L5:M5"/>
    <mergeCell ref="L176:M176"/>
    <mergeCell ref="L186:M186"/>
    <mergeCell ref="L196:M196"/>
    <mergeCell ref="A157:R157"/>
    <mergeCell ref="A158:A159"/>
    <mergeCell ref="B158:C158"/>
    <mergeCell ref="D158:E158"/>
    <mergeCell ref="F158:G158"/>
    <mergeCell ref="H158:I158"/>
    <mergeCell ref="P158:R158"/>
    <mergeCell ref="P176:R176"/>
    <mergeCell ref="B174:R174"/>
    <mergeCell ref="J176:K176"/>
    <mergeCell ref="A186:A187"/>
    <mergeCell ref="B186:C186"/>
    <mergeCell ref="D186:E186"/>
    <mergeCell ref="F186:G186"/>
    <mergeCell ref="H186:I186"/>
    <mergeCell ref="P186:R186"/>
    <mergeCell ref="A176:A177"/>
    <mergeCell ref="B176:C176"/>
    <mergeCell ref="D176:E176"/>
    <mergeCell ref="F176:G176"/>
    <mergeCell ref="L23:L24"/>
    <mergeCell ref="L136:M136"/>
    <mergeCell ref="L142:M142"/>
    <mergeCell ref="L149:M149"/>
    <mergeCell ref="L158:M158"/>
    <mergeCell ref="L166:M166"/>
    <mergeCell ref="P79:R79"/>
    <mergeCell ref="L37:M37"/>
    <mergeCell ref="L42:M42"/>
    <mergeCell ref="N166:O166"/>
    <mergeCell ref="N158:O158"/>
    <mergeCell ref="P142:R142"/>
    <mergeCell ref="B166:C166"/>
    <mergeCell ref="D166:E166"/>
    <mergeCell ref="H176:I176"/>
    <mergeCell ref="F166:G166"/>
    <mergeCell ref="H166:I166"/>
    <mergeCell ref="P166:R166"/>
    <mergeCell ref="J142:K142"/>
    <mergeCell ref="J149:K149"/>
    <mergeCell ref="J158:K158"/>
    <mergeCell ref="J166:K166"/>
    <mergeCell ref="J232:K232"/>
    <mergeCell ref="B216:C216"/>
    <mergeCell ref="D216:E216"/>
    <mergeCell ref="F216:G216"/>
    <mergeCell ref="J5:K5"/>
    <mergeCell ref="J23:J24"/>
    <mergeCell ref="J37:K37"/>
    <mergeCell ref="J42:K42"/>
    <mergeCell ref="K44:K45"/>
    <mergeCell ref="J70:K70"/>
    <mergeCell ref="J75:K75"/>
    <mergeCell ref="J79:K79"/>
    <mergeCell ref="J85:K85"/>
    <mergeCell ref="B142:C142"/>
    <mergeCell ref="D142:E142"/>
    <mergeCell ref="F142:G142"/>
    <mergeCell ref="H142:I142"/>
    <mergeCell ref="I44:I45"/>
    <mergeCell ref="F132:G132"/>
    <mergeCell ref="H132:I132"/>
    <mergeCell ref="J90:K90"/>
    <mergeCell ref="J94:K94"/>
    <mergeCell ref="D132:E132"/>
    <mergeCell ref="B90:C90"/>
    <mergeCell ref="J104:K104"/>
    <mergeCell ref="J115:K115"/>
    <mergeCell ref="J120:K120"/>
    <mergeCell ref="J124:K124"/>
    <mergeCell ref="J132:K132"/>
    <mergeCell ref="J136:K136"/>
    <mergeCell ref="J138:J140"/>
    <mergeCell ref="K138:K140"/>
    <mergeCell ref="J248:K248"/>
    <mergeCell ref="B184:R184"/>
    <mergeCell ref="J186:K186"/>
    <mergeCell ref="P216:R216"/>
    <mergeCell ref="B232:C232"/>
    <mergeCell ref="N176:O176"/>
    <mergeCell ref="N186:O186"/>
    <mergeCell ref="L216:M216"/>
    <mergeCell ref="F232:G232"/>
    <mergeCell ref="H232:I232"/>
    <mergeCell ref="N216:O216"/>
    <mergeCell ref="N232:O232"/>
    <mergeCell ref="P232:R232"/>
    <mergeCell ref="L232:M232"/>
    <mergeCell ref="D232:E232"/>
    <mergeCell ref="J216:K216"/>
  </mergeCells>
  <phoneticPr fontId="19" type="noConversion"/>
  <printOptions horizontalCentered="1"/>
  <pageMargins left="0.25" right="0.25" top="0.17" bottom="0.17" header="0.17" footer="0.17"/>
  <pageSetup paperSize="9" scale="55" fitToHeight="0" orientation="landscape" r:id="rId1"/>
  <headerFooter>
    <oddFooter>&amp;RPágina &amp;P/&amp;N</oddFooter>
  </headerFooter>
  <rowBreaks count="4" manualBreakCount="4">
    <brk id="68" max="11" man="1"/>
    <brk id="155" max="11" man="1"/>
    <brk id="231" max="11" man="1"/>
    <brk id="279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Atividades e Resultados</vt:lpstr>
      <vt:lpstr>'Atividades e Resultados'!Area_de_impressao</vt:lpstr>
      <vt:lpstr>'Atividades e Resultados'!Titulos_de_impressao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Solange Moreira Lima</dc:creator>
  <cp:keywords/>
  <dc:description/>
  <cp:lastModifiedBy>Beatriz Fátima Freitas da Silva</cp:lastModifiedBy>
  <cp:revision/>
  <cp:lastPrinted>2026-08-12T18:52:04Z</cp:lastPrinted>
  <dcterms:created xsi:type="dcterms:W3CDTF">2020-12-14T19:05:34Z</dcterms:created>
  <dcterms:modified xsi:type="dcterms:W3CDTF">2026-08-25T12:41:25Z</dcterms:modified>
  <cp:category/>
  <cp:contentStatus/>
</cp:coreProperties>
</file>