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5-HMJCF\Site\Conteudo Acesso à Informação\1. Atividades e Resultados - Planilha de Produção\2026\"/>
    </mc:Choice>
  </mc:AlternateContent>
  <xr:revisionPtr revIDLastSave="0" documentId="13_ncr:1_{8B5139E9-8B6D-4949-91AD-7A4E3DD6E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" sheetId="2" r:id="rId1"/>
  </sheets>
  <definedNames>
    <definedName name="_xlnm.Print_Area" localSheetId="0">'Atividades e Resultados'!$A$1:$V$328</definedName>
    <definedName name="_xlnm.Print_Titles" localSheetId="0">'Atividades e Resultados'!$1:$3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44" i="2" l="1"/>
  <c r="U137" i="2"/>
  <c r="U138" i="2"/>
  <c r="U139" i="2"/>
  <c r="U140" i="2"/>
  <c r="U141" i="2"/>
  <c r="U142" i="2"/>
  <c r="U143" i="2"/>
  <c r="U136" i="2"/>
  <c r="T125" i="2"/>
  <c r="U106" i="2" l="1"/>
  <c r="U105" i="2"/>
  <c r="U103" i="2"/>
  <c r="U101" i="2"/>
  <c r="U100" i="2"/>
  <c r="T7" i="2" l="1"/>
  <c r="U7" i="2"/>
  <c r="V7" i="2" s="1"/>
  <c r="U323" i="2" l="1"/>
  <c r="U322" i="2"/>
  <c r="U321" i="2"/>
  <c r="U320" i="2"/>
  <c r="U319" i="2"/>
  <c r="U318" i="2"/>
  <c r="U317" i="2"/>
  <c r="U316" i="2"/>
  <c r="U315" i="2"/>
  <c r="U314" i="2"/>
  <c r="U313" i="2"/>
  <c r="U312" i="2"/>
  <c r="U311" i="2"/>
  <c r="U307" i="2"/>
  <c r="U306" i="2"/>
  <c r="U305" i="2"/>
  <c r="U304" i="2"/>
  <c r="U303" i="2"/>
  <c r="U302" i="2"/>
  <c r="U301" i="2"/>
  <c r="U300" i="2"/>
  <c r="U299" i="2"/>
  <c r="U298" i="2"/>
  <c r="U297" i="2"/>
  <c r="U296" i="2"/>
  <c r="U295" i="2"/>
  <c r="U279" i="2"/>
  <c r="U291" i="2"/>
  <c r="U290" i="2"/>
  <c r="U289" i="2"/>
  <c r="U288" i="2"/>
  <c r="U287" i="2"/>
  <c r="U286" i="2"/>
  <c r="U285" i="2"/>
  <c r="U284" i="2"/>
  <c r="U283" i="2"/>
  <c r="U282" i="2"/>
  <c r="U281" i="2"/>
  <c r="U280" i="2"/>
  <c r="U263" i="2"/>
  <c r="U275" i="2"/>
  <c r="U264" i="2"/>
  <c r="U265" i="2"/>
  <c r="U266" i="2"/>
  <c r="U267" i="2"/>
  <c r="U268" i="2"/>
  <c r="U269" i="2"/>
  <c r="U270" i="2"/>
  <c r="U271" i="2"/>
  <c r="U272" i="2"/>
  <c r="U273" i="2"/>
  <c r="U274" i="2"/>
  <c r="U259" i="2"/>
  <c r="U249" i="2"/>
  <c r="U250" i="2"/>
  <c r="U251" i="2"/>
  <c r="U252" i="2"/>
  <c r="U253" i="2"/>
  <c r="U254" i="2"/>
  <c r="U255" i="2"/>
  <c r="U256" i="2"/>
  <c r="U257" i="2"/>
  <c r="U258" i="2"/>
  <c r="U248" i="2"/>
  <c r="U247" i="2"/>
  <c r="T173" i="2"/>
  <c r="T182" i="2"/>
  <c r="U243" i="2"/>
  <c r="U242" i="2"/>
  <c r="U241" i="2"/>
  <c r="U240" i="2"/>
  <c r="V240" i="2"/>
  <c r="U239" i="2"/>
  <c r="U238" i="2"/>
  <c r="U237" i="2"/>
  <c r="U236" i="2"/>
  <c r="U235" i="2"/>
  <c r="T241" i="2"/>
  <c r="T240" i="2"/>
  <c r="T239" i="2"/>
  <c r="T238" i="2"/>
  <c r="T237" i="2"/>
  <c r="T236" i="2"/>
  <c r="T235" i="2"/>
  <c r="U231" i="2"/>
  <c r="U230" i="2"/>
  <c r="U229" i="2"/>
  <c r="U228" i="2"/>
  <c r="U227" i="2"/>
  <c r="U226" i="2"/>
  <c r="U225" i="2"/>
  <c r="T229" i="2"/>
  <c r="T228" i="2"/>
  <c r="T227" i="2"/>
  <c r="T226" i="2"/>
  <c r="T225" i="2"/>
  <c r="U221" i="2"/>
  <c r="U220" i="2"/>
  <c r="U219" i="2"/>
  <c r="U218" i="2"/>
  <c r="U217" i="2"/>
  <c r="U216" i="2"/>
  <c r="U215" i="2"/>
  <c r="T219" i="2"/>
  <c r="T218" i="2"/>
  <c r="T217" i="2"/>
  <c r="T216" i="2"/>
  <c r="T215" i="2"/>
  <c r="U210" i="2"/>
  <c r="U209" i="2"/>
  <c r="U208" i="2"/>
  <c r="U207" i="2"/>
  <c r="U206" i="2"/>
  <c r="U205" i="2"/>
  <c r="T208" i="2"/>
  <c r="T207" i="2"/>
  <c r="T206" i="2"/>
  <c r="T205" i="2"/>
  <c r="U200" i="2"/>
  <c r="U199" i="2"/>
  <c r="U198" i="2"/>
  <c r="U197" i="2"/>
  <c r="U196" i="2"/>
  <c r="U195" i="2"/>
  <c r="T198" i="2"/>
  <c r="T197" i="2"/>
  <c r="T196" i="2"/>
  <c r="T195" i="2"/>
  <c r="U191" i="2"/>
  <c r="U190" i="2"/>
  <c r="U189" i="2"/>
  <c r="U188" i="2"/>
  <c r="U187" i="2"/>
  <c r="T191" i="2"/>
  <c r="T190" i="2"/>
  <c r="T189" i="2"/>
  <c r="T188" i="2"/>
  <c r="T187" i="2"/>
  <c r="T171" i="2"/>
  <c r="T178" i="2"/>
  <c r="V235" i="2" l="1"/>
  <c r="T174" i="2" l="1"/>
  <c r="T172" i="2"/>
  <c r="U171" i="2"/>
  <c r="S92" i="2" l="1"/>
  <c r="Q92" i="2"/>
  <c r="N92" i="2"/>
  <c r="O92" i="2"/>
  <c r="U104" i="2"/>
  <c r="U102" i="2"/>
  <c r="T96" i="2"/>
  <c r="U96" i="2"/>
  <c r="V96" i="2" l="1"/>
  <c r="T86" i="2" l="1"/>
  <c r="T87" i="2"/>
  <c r="T88" i="2"/>
  <c r="T89" i="2"/>
  <c r="T90" i="2"/>
  <c r="T91" i="2"/>
  <c r="T92" i="2"/>
  <c r="T85" i="2"/>
  <c r="U81" i="2" l="1"/>
  <c r="T81" i="2"/>
  <c r="U86" i="2"/>
  <c r="U87" i="2"/>
  <c r="U88" i="2"/>
  <c r="U89" i="2"/>
  <c r="U90" i="2"/>
  <c r="U91" i="2"/>
  <c r="U92" i="2"/>
  <c r="V92" i="2" s="1"/>
  <c r="U85" i="2"/>
  <c r="U58" i="2"/>
  <c r="T58" i="2"/>
  <c r="T72" i="2"/>
  <c r="V81" i="2" l="1"/>
  <c r="V87" i="2"/>
  <c r="V86" i="2"/>
  <c r="V88" i="2"/>
  <c r="V91" i="2"/>
  <c r="V85" i="2"/>
  <c r="V90" i="2"/>
  <c r="V89" i="2"/>
  <c r="U182" i="2" l="1"/>
  <c r="U181" i="2"/>
  <c r="U180" i="2"/>
  <c r="U179" i="2"/>
  <c r="U178" i="2"/>
  <c r="T180" i="2"/>
  <c r="T179" i="2"/>
  <c r="U172" i="2"/>
  <c r="U173" i="2"/>
  <c r="U174" i="2"/>
  <c r="U165" i="2"/>
  <c r="T165" i="2"/>
  <c r="U158" i="2"/>
  <c r="U159" i="2"/>
  <c r="U160" i="2"/>
  <c r="U161" i="2"/>
  <c r="U157" i="2"/>
  <c r="T158" i="2"/>
  <c r="T159" i="2"/>
  <c r="T157" i="2"/>
  <c r="U153" i="2"/>
  <c r="T153" i="2"/>
  <c r="U149" i="2"/>
  <c r="U148" i="2"/>
  <c r="T149" i="2"/>
  <c r="T148" i="2"/>
  <c r="V136" i="2"/>
  <c r="U126" i="2"/>
  <c r="U127" i="2"/>
  <c r="U128" i="2"/>
  <c r="U129" i="2"/>
  <c r="U130" i="2"/>
  <c r="U132" i="2"/>
  <c r="U125" i="2"/>
  <c r="T126" i="2"/>
  <c r="T127" i="2"/>
  <c r="T128" i="2"/>
  <c r="T129" i="2"/>
  <c r="T130" i="2"/>
  <c r="T132" i="2"/>
  <c r="U121" i="2"/>
  <c r="T121" i="2"/>
  <c r="U117" i="2"/>
  <c r="U116" i="2"/>
  <c r="T117" i="2"/>
  <c r="T116" i="2"/>
  <c r="U112" i="2"/>
  <c r="U111" i="2"/>
  <c r="U110" i="2"/>
  <c r="T111" i="2"/>
  <c r="T112" i="2"/>
  <c r="T110" i="2"/>
  <c r="U77" i="2"/>
  <c r="T77" i="2"/>
  <c r="U72" i="2"/>
  <c r="T73" i="2"/>
  <c r="U44" i="2"/>
  <c r="T45" i="2"/>
  <c r="T44" i="2"/>
  <c r="U48" i="2"/>
  <c r="U49" i="2"/>
  <c r="U50" i="2"/>
  <c r="U51" i="2"/>
  <c r="U52" i="2"/>
  <c r="U53" i="2"/>
  <c r="U54" i="2"/>
  <c r="U55" i="2"/>
  <c r="U56" i="2"/>
  <c r="U57" i="2"/>
  <c r="U59" i="2"/>
  <c r="U60" i="2"/>
  <c r="U61" i="2"/>
  <c r="U62" i="2"/>
  <c r="U63" i="2"/>
  <c r="U64" i="2"/>
  <c r="U65" i="2"/>
  <c r="U66" i="2"/>
  <c r="U47" i="2"/>
  <c r="U46" i="2"/>
  <c r="T46" i="2"/>
  <c r="T47" i="2"/>
  <c r="T48" i="2"/>
  <c r="T49" i="2"/>
  <c r="T50" i="2"/>
  <c r="T51" i="2"/>
  <c r="T52" i="2"/>
  <c r="T53" i="2"/>
  <c r="T54" i="2"/>
  <c r="T55" i="2"/>
  <c r="T56" i="2"/>
  <c r="T57" i="2"/>
  <c r="T59" i="2"/>
  <c r="T60" i="2"/>
  <c r="T61" i="2"/>
  <c r="T62" i="2"/>
  <c r="T63" i="2"/>
  <c r="T64" i="2"/>
  <c r="T65" i="2"/>
  <c r="T66" i="2"/>
  <c r="U40" i="2"/>
  <c r="U39" i="2"/>
  <c r="T40" i="2"/>
  <c r="T39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V157" i="2" l="1"/>
  <c r="V174" i="2"/>
  <c r="V47" i="2"/>
  <c r="V23" i="2"/>
  <c r="V110" i="2"/>
  <c r="V77" i="2"/>
  <c r="T34" i="2"/>
  <c r="V178" i="2"/>
  <c r="V171" i="2"/>
  <c r="V46" i="2"/>
  <c r="V72" i="2"/>
  <c r="S73" i="2"/>
  <c r="U73" i="2" s="1"/>
  <c r="V73" i="2" s="1"/>
  <c r="R73" i="2"/>
  <c r="Q67" i="2"/>
  <c r="P67" i="2"/>
  <c r="Q34" i="2"/>
  <c r="P34" i="2"/>
  <c r="V161" i="2"/>
  <c r="V132" i="2"/>
  <c r="V66" i="2"/>
  <c r="V8" i="2"/>
  <c r="V173" i="2" l="1"/>
  <c r="S67" i="2"/>
  <c r="S34" i="2"/>
  <c r="R67" i="2" l="1"/>
  <c r="R34" i="2"/>
  <c r="V160" i="2"/>
  <c r="V172" i="2"/>
  <c r="V320" i="2"/>
  <c r="V312" i="2"/>
  <c r="V165" i="2" l="1"/>
  <c r="V301" i="2" l="1"/>
  <c r="V296" i="2"/>
  <c r="V295" i="2"/>
  <c r="V322" i="2"/>
  <c r="V207" i="2"/>
  <c r="V158" i="2" l="1"/>
  <c r="V159" i="2"/>
  <c r="V249" i="2" l="1"/>
  <c r="V248" i="2"/>
  <c r="V247" i="2"/>
  <c r="V153" i="2"/>
  <c r="V149" i="2"/>
  <c r="V40" i="2"/>
  <c r="V39" i="2"/>
  <c r="O67" i="2"/>
  <c r="N67" i="2"/>
  <c r="V227" i="2" l="1"/>
  <c r="V237" i="2"/>
  <c r="L67" i="2" l="1"/>
  <c r="V51" i="2"/>
  <c r="V25" i="2"/>
  <c r="V58" i="2" l="1"/>
  <c r="V33" i="2"/>
  <c r="V10" i="2"/>
  <c r="N34" i="2"/>
  <c r="K67" i="2" l="1"/>
  <c r="J67" i="2"/>
  <c r="K34" i="2"/>
  <c r="J34" i="2"/>
  <c r="M67" i="2" l="1"/>
  <c r="I67" i="2"/>
  <c r="H67" i="2"/>
  <c r="M34" i="2" l="1"/>
  <c r="L34" i="2"/>
  <c r="V229" i="2" l="1"/>
  <c r="V228" i="2"/>
  <c r="V226" i="2"/>
  <c r="V205" i="2"/>
  <c r="V323" i="2" l="1"/>
  <c r="V321" i="2"/>
  <c r="V319" i="2"/>
  <c r="V318" i="2"/>
  <c r="V317" i="2"/>
  <c r="V316" i="2"/>
  <c r="V315" i="2"/>
  <c r="V314" i="2"/>
  <c r="V313" i="2"/>
  <c r="V311" i="2"/>
  <c r="V307" i="2"/>
  <c r="V306" i="2"/>
  <c r="V305" i="2"/>
  <c r="V304" i="2"/>
  <c r="V303" i="2"/>
  <c r="V302" i="2"/>
  <c r="V300" i="2"/>
  <c r="V299" i="2"/>
  <c r="V298" i="2"/>
  <c r="V297" i="2"/>
  <c r="V291" i="2"/>
  <c r="V290" i="2"/>
  <c r="V289" i="2"/>
  <c r="V288" i="2"/>
  <c r="V287" i="2"/>
  <c r="V286" i="2"/>
  <c r="V285" i="2"/>
  <c r="V284" i="2"/>
  <c r="V283" i="2"/>
  <c r="V282" i="2"/>
  <c r="V281" i="2"/>
  <c r="V280" i="2"/>
  <c r="V279" i="2"/>
  <c r="V275" i="2"/>
  <c r="V274" i="2"/>
  <c r="V273" i="2"/>
  <c r="V272" i="2"/>
  <c r="V271" i="2"/>
  <c r="V270" i="2"/>
  <c r="V269" i="2"/>
  <c r="V268" i="2"/>
  <c r="V267" i="2"/>
  <c r="V266" i="2"/>
  <c r="V265" i="2"/>
  <c r="V264" i="2"/>
  <c r="V256" i="2" l="1"/>
  <c r="V255" i="2"/>
  <c r="V254" i="2"/>
  <c r="V250" i="2"/>
  <c r="V257" i="2"/>
  <c r="V258" i="2"/>
  <c r="V259" i="2"/>
  <c r="V253" i="2"/>
  <c r="V252" i="2"/>
  <c r="V251" i="2"/>
  <c r="V225" i="2"/>
  <c r="V219" i="2"/>
  <c r="V215" i="2"/>
  <c r="V195" i="2"/>
  <c r="V217" i="2" l="1"/>
  <c r="V218" i="2"/>
  <c r="V216" i="2"/>
  <c r="V187" i="2"/>
  <c r="V241" i="2"/>
  <c r="V239" i="2"/>
  <c r="V238" i="2"/>
  <c r="V236" i="2"/>
  <c r="V208" i="2"/>
  <c r="V206" i="2"/>
  <c r="V197" i="2"/>
  <c r="V196" i="2" l="1"/>
  <c r="V179" i="2" l="1"/>
  <c r="V182" i="2" l="1"/>
  <c r="V180" i="2"/>
  <c r="B67" i="2"/>
  <c r="T67" i="2" s="1"/>
  <c r="V148" i="2"/>
  <c r="V137" i="2"/>
  <c r="V138" i="2"/>
  <c r="V139" i="2"/>
  <c r="V140" i="2"/>
  <c r="V141" i="2"/>
  <c r="V142" i="2"/>
  <c r="V144" i="2"/>
  <c r="V127" i="2"/>
  <c r="V128" i="2"/>
  <c r="V129" i="2"/>
  <c r="V130" i="2"/>
  <c r="V126" i="2"/>
  <c r="V112" i="2" l="1"/>
  <c r="V121" i="2"/>
  <c r="V111" i="2"/>
  <c r="V117" i="2"/>
  <c r="V125" i="2"/>
  <c r="V198" i="2" l="1"/>
  <c r="V116" i="2" l="1"/>
  <c r="V188" i="2" l="1"/>
  <c r="V191" i="2"/>
  <c r="V189" i="2"/>
  <c r="V190" i="2"/>
  <c r="C34" i="2" l="1"/>
  <c r="V14" i="2" l="1"/>
  <c r="V15" i="2" l="1"/>
  <c r="B34" i="2"/>
  <c r="F67" i="2" l="1"/>
  <c r="D67" i="2"/>
  <c r="V48" i="2"/>
  <c r="V49" i="2"/>
  <c r="V50" i="2"/>
  <c r="V52" i="2"/>
  <c r="V53" i="2"/>
  <c r="V54" i="2"/>
  <c r="V55" i="2"/>
  <c r="V56" i="2"/>
  <c r="V57" i="2"/>
  <c r="V59" i="2"/>
  <c r="V60" i="2"/>
  <c r="V61" i="2"/>
  <c r="V62" i="2"/>
  <c r="V63" i="2"/>
  <c r="V64" i="2"/>
  <c r="V65" i="2"/>
  <c r="G67" i="2"/>
  <c r="E67" i="2"/>
  <c r="C67" i="2"/>
  <c r="U67" i="2" s="1"/>
  <c r="V67" i="2" s="1"/>
  <c r="V12" i="2" l="1"/>
  <c r="V22" i="2"/>
  <c r="V31" i="2"/>
  <c r="V17" i="2" l="1"/>
  <c r="V32" i="2"/>
  <c r="V19" i="2"/>
  <c r="V30" i="2"/>
  <c r="V18" i="2"/>
  <c r="V11" i="2"/>
  <c r="V21" i="2"/>
  <c r="V9" i="2"/>
  <c r="V20" i="2"/>
  <c r="V29" i="2"/>
  <c r="V16" i="2"/>
  <c r="V28" i="2"/>
  <c r="V27" i="2"/>
  <c r="V26" i="2"/>
  <c r="V13" i="2"/>
  <c r="H34" i="2"/>
  <c r="F34" i="2"/>
  <c r="D34" i="2"/>
  <c r="G34" i="2"/>
  <c r="I34" i="2" l="1"/>
  <c r="E34" i="2" l="1"/>
  <c r="U34" i="2" s="1"/>
  <c r="V34" i="2" l="1"/>
  <c r="V26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Marina Faria Carvalho</author>
    <author/>
  </authors>
  <commentList>
    <comment ref="A117" authorId="0" shapeId="0" xr:uid="{C95924EC-D820-463D-82A7-8B97389C8877}">
      <text>
        <r>
          <rPr>
            <sz val="18"/>
            <color indexed="81"/>
            <rFont val="Segoe UI"/>
            <family val="2"/>
          </rPr>
          <t>SOMAR ELETIVAS DO CC
ELETIVAS DO CO
PEQUENAS CIRURGIAS DA ADRIANA com vasec
CC + TUDO QUE DEU BAIXA DO CO E AMB NO SAMS</t>
        </r>
      </text>
    </comment>
    <comment ref="A125" authorId="0" shapeId="0" xr:uid="{A7905C3A-6385-4C3D-BCF0-B54B9E5B2EF2}">
      <text>
        <r>
          <rPr>
            <b/>
            <sz val="9"/>
            <color indexed="81"/>
            <rFont val="Segoe UI"/>
            <family val="2"/>
          </rPr>
          <t>Marina Faria Carvalho: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4"/>
            <color indexed="81"/>
            <rFont val="Segoe UI"/>
            <family val="2"/>
          </rPr>
          <t>UCINCO 
PS INF OBS
PED CLINICA
BOX PED</t>
        </r>
      </text>
    </comment>
    <comment ref="A126" authorId="0" shapeId="0" xr:uid="{E4814EE2-1FCE-49DC-BADE-1BCF3401569A}">
      <text>
        <r>
          <rPr>
            <sz val="16"/>
            <color indexed="81"/>
            <rFont val="Segoe UI"/>
            <family val="2"/>
          </rPr>
          <t xml:space="preserve">  CLIN 3, CLIN 4
cir amb, cir cont, trauma, ps verde</t>
        </r>
      </text>
    </comment>
    <comment ref="A127" authorId="0" shapeId="0" xr:uid="{E948BDC4-36A7-4106-9158-6B5499C34714}">
      <text>
        <r>
          <rPr>
            <b/>
            <sz val="14"/>
            <color indexed="81"/>
            <rFont val="Segoe UI"/>
            <family val="2"/>
          </rPr>
          <t xml:space="preserve">    PPP, PP, aloj, Clínica obs</t>
        </r>
      </text>
    </comment>
    <comment ref="A128" authorId="0" shapeId="0" xr:uid="{C1E2A239-C851-4F5D-B37D-93CF2EE0803D}">
      <text>
        <r>
          <rPr>
            <sz val="16"/>
            <color indexed="81"/>
            <rFont val="Segoe UI"/>
            <family val="2"/>
          </rPr>
          <t xml:space="preserve">Clínica 1 + Clin2+ Box + Retaguarda +
</t>
        </r>
      </text>
    </comment>
    <comment ref="A129" authorId="0" shapeId="0" xr:uid="{BC3DE983-1A22-4BE9-B676-E1FC512AB2B1}">
      <text>
        <r>
          <rPr>
            <sz val="14"/>
            <color indexed="81"/>
            <rFont val="Segoe UI"/>
            <family val="2"/>
          </rPr>
          <t>UTI I
UTI II
UTI III (UCP E UCI)</t>
        </r>
      </text>
    </comment>
    <comment ref="A157" authorId="1" shapeId="0" xr:uid="{84E770D7-2632-4C53-BDDD-B39D6E32EC78}">
      <text>
        <r>
          <rPr>
            <sz val="14"/>
            <color rgb="FF000000"/>
            <rFont val="Calibri"/>
            <family val="2"/>
            <charset val="1"/>
          </rPr>
          <t xml:space="preserve">
    óbitos menor de 24h/saídas</t>
        </r>
      </text>
    </comment>
    <comment ref="A158" authorId="0" shapeId="0" xr:uid="{143A1E4F-6B01-463E-A36B-937474FC9543}">
      <text>
        <r>
          <rPr>
            <sz val="12"/>
            <color indexed="81"/>
            <rFont val="Segoe UI"/>
            <family val="2"/>
          </rPr>
          <t xml:space="preserve">
óbitos após 24h de internação/saidas</t>
        </r>
      </text>
    </comment>
    <comment ref="A159" authorId="1" shapeId="0" xr:uid="{71913229-9B35-4530-89B1-DF1B042E9FBB}">
      <text>
        <r>
          <rPr>
            <sz val="11"/>
            <color rgb="FF000000"/>
            <rFont val="Calibri"/>
            <family val="2"/>
            <charset val="1"/>
          </rPr>
          <t xml:space="preserve">
Comentário:
</t>
        </r>
        <r>
          <rPr>
            <sz val="16"/>
            <color rgb="FF000000"/>
            <rFont val="Calibri"/>
            <family val="2"/>
          </rPr>
          <t xml:space="preserve">    até 7 dias</t>
        </r>
      </text>
    </comment>
    <comment ref="A160" authorId="1" shapeId="0" xr:uid="{65650F3E-CC21-4BE0-96B3-5AB576DE7895}">
      <text>
        <r>
          <rPr>
            <b/>
            <sz val="9"/>
            <color rgb="FF000000"/>
            <rFont val="Segoe UI"/>
            <family val="2"/>
            <charset val="1"/>
          </rPr>
          <t xml:space="preserve">Marina Faria Carvalho:
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11"/>
            <color rgb="FF000000"/>
            <rFont val="Segoe UI"/>
            <family val="2"/>
            <charset val="1"/>
          </rPr>
          <t>n° de óbitos/nascidos vivos</t>
        </r>
      </text>
    </comment>
    <comment ref="A171" authorId="0" shapeId="0" xr:uid="{733F6C8C-6C93-4C73-9869-1A2B0D103F79}">
      <text>
        <r>
          <rPr>
            <b/>
            <sz val="9"/>
            <color indexed="81"/>
            <rFont val="Segoe UI"/>
            <family val="2"/>
          </rPr>
          <t>Marina Faria Carvalho: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14"/>
            <color indexed="81"/>
            <rFont val="Segoe UI"/>
            <family val="2"/>
          </rPr>
          <t>UCINCO 
PS INF OBS
PED CLINICA
BOX PED</t>
        </r>
      </text>
    </comment>
  </commentList>
</comments>
</file>

<file path=xl/sharedStrings.xml><?xml version="1.0" encoding="utf-8"?>
<sst xmlns="http://schemas.openxmlformats.org/spreadsheetml/2006/main" count="2409" uniqueCount="207">
  <si>
    <t>Fevereiro</t>
  </si>
  <si>
    <t>Março</t>
  </si>
  <si>
    <t>Abril</t>
  </si>
  <si>
    <t>Total</t>
  </si>
  <si>
    <t>Real.</t>
  </si>
  <si>
    <t>%</t>
  </si>
  <si>
    <t>Fonte: Serviço de Arquivo Médico e Estatística (SAME) - Hospital Municipal Dr. José de Carvalho Florence</t>
  </si>
  <si>
    <t>Disponibilizado</t>
  </si>
  <si>
    <t>ANEXO AMBULATORIAL - CONSULTAS</t>
  </si>
  <si>
    <t>GASTROCLÍNICA</t>
  </si>
  <si>
    <t>MASTOLOGIA</t>
  </si>
  <si>
    <t>NEUROLOGIA</t>
  </si>
  <si>
    <t>NEUROLOGIA INFANTIL</t>
  </si>
  <si>
    <t>VASCULAR CONSULTA ESPECIALIZADAS</t>
  </si>
  <si>
    <t>ENDOCRINO ADULTO</t>
  </si>
  <si>
    <t>ENDOCRINO INFANTIL</t>
  </si>
  <si>
    <t>PROCTOLOGIA</t>
  </si>
  <si>
    <t>TOXINA BOTULÍNICA</t>
  </si>
  <si>
    <t>ODONTO ESPECIAL</t>
  </si>
  <si>
    <t>AVALIAÇÃO GINECOLÓGICA - DIU</t>
  </si>
  <si>
    <t>BUCO-MAXILO FACIAL</t>
  </si>
  <si>
    <t>CABEÇA E PESCOÇO</t>
  </si>
  <si>
    <t>CIRURGIA GERAL</t>
  </si>
  <si>
    <t>GINECOLOGIA</t>
  </si>
  <si>
    <t>OTORRINOLARINGOLOGIA</t>
  </si>
  <si>
    <t>PEDIATRIA</t>
  </si>
  <si>
    <t>PLÁSTICA GERAL</t>
  </si>
  <si>
    <t>PLÁSTICA DE MAMA</t>
  </si>
  <si>
    <t>TORÁCICA</t>
  </si>
  <si>
    <t>UROLOGIA</t>
  </si>
  <si>
    <t>VASCULAR AVALIAÇÃO CIRÚRGICA</t>
  </si>
  <si>
    <t>VASECTOMIA</t>
  </si>
  <si>
    <t>Meta: Vaga Disponibilizada</t>
  </si>
  <si>
    <t>ANEXO AMBULATORIAL - EXAMES COMPLEMENTARES</t>
  </si>
  <si>
    <t>MAMOGRAFIA</t>
  </si>
  <si>
    <t>PROCEDIMENTO COM FINALIDADE DIAGNÓSTICA POR ULTRASSONOGRAFIA</t>
  </si>
  <si>
    <t>PROCEDIMENTO COM FINALIDADE DIAGNÓSTICA POR TOMOGRAFIA</t>
  </si>
  <si>
    <t>ESOFAGOGASTRODUODENOSCOPIA DIAGNÓSTICA</t>
  </si>
  <si>
    <t>ESOFAGOGASTRODUODENOSCOPIA TERAPÊUTICA</t>
  </si>
  <si>
    <t>COLONOSCOPIA</t>
  </si>
  <si>
    <t>COLPOSCOPIA</t>
  </si>
  <si>
    <t>ECOCARDIOGRAFIA TRANSTORÁCICA (ADULTO)</t>
  </si>
  <si>
    <t>ECOCARDIOGRAFIA TRANSTORÁCICA (INFANTIL)</t>
  </si>
  <si>
    <t>ECOCARDIOGRAFIA FETAL</t>
  </si>
  <si>
    <t>ELETROENCEFALOGRAMA</t>
  </si>
  <si>
    <t>MONITORAMENTO PELO SISTEMA HOLTER 24 HRS (3 CANAIS)</t>
  </si>
  <si>
    <t>TESTE ERGOMÉTRICO / ESFORÇO</t>
  </si>
  <si>
    <t>BRONCOSCOPIA (BRONCOFIBROSCOPIA)</t>
  </si>
  <si>
    <t>ELETRONEUROMIOGRAFIA</t>
  </si>
  <si>
    <t>LARINGOSCOPIA</t>
  </si>
  <si>
    <t>LARINGOSCOPIA COM BIÓPSIA</t>
  </si>
  <si>
    <t>CISTOSCOPIA</t>
  </si>
  <si>
    <t>ANEXO HOSPITALAR - CIRURGIAS</t>
  </si>
  <si>
    <t>Tratamento Cirúrgico Eletivo</t>
  </si>
  <si>
    <t>AIH</t>
  </si>
  <si>
    <t>APAC</t>
  </si>
  <si>
    <t>ANEXO HOSPITALAR - QUALIDADE DE ALTA HOSPITALAR</t>
  </si>
  <si>
    <t>ANEXO HOSPITALAR - PERCENTUAL DE REGISTRO HOSPITALAR</t>
  </si>
  <si>
    <t>JANEIRO</t>
  </si>
  <si>
    <t>FEVEREIRO</t>
  </si>
  <si>
    <t>MARÇO</t>
  </si>
  <si>
    <t>ABRIL</t>
  </si>
  <si>
    <t>PROCEDIMENTO COM FINALIDADE DIAGNÓSTICA POR TESTE RÁPIDO</t>
  </si>
  <si>
    <t xml:space="preserve">Trocas realizadas em acordo com a secretaria de saúde:
- Punção Aspirativa de Mama por Agulha Fina: oferta de 25 vagas para Punção Aspirativa de Mama por Agulha Grossa.
- Troca da oferta de 10 vagas de Manometria pela oferta de 10 vagas de BERA.  </t>
  </si>
  <si>
    <t>ORTOPEDIA AVALIAÇÃO CIRÚRGICA *</t>
  </si>
  <si>
    <t>PUNÇÃO ASPIRATIVA DE MAMA POR AGULHA FINA *</t>
  </si>
  <si>
    <t>PUNÇÃO ASPIRATIVA DE MAMA POR AGULHA GROSSA *</t>
  </si>
  <si>
    <t>POTENCIAL EVOCADO AUDITIVO - BERA *</t>
  </si>
  <si>
    <t>MANOMETRIA *</t>
  </si>
  <si>
    <t>ORTOPEDIA CONSULTAS ESPECIALIZADAS *</t>
  </si>
  <si>
    <t>* OBSERVAÇÃO</t>
  </si>
  <si>
    <t>NEUROCIRURGIA ADULTO</t>
  </si>
  <si>
    <t>NEUROCIRURGIA INFANTIL</t>
  </si>
  <si>
    <t>HOSPITAL MUNICIPAL DR. JOSÉ DE CARVALHO FLORENCE - 2026</t>
  </si>
  <si>
    <t>INTERNAÇÕES</t>
  </si>
  <si>
    <t xml:space="preserve">TRATAMENTO CLÍNICO </t>
  </si>
  <si>
    <t>TRATAMENTO CIRÚRGICO ELETIVO</t>
  </si>
  <si>
    <t>TRATAMENTO OBSTÉTRICO</t>
  </si>
  <si>
    <t>PRODUÇÕES</t>
  </si>
  <si>
    <t>TRATAMENTO CIRÚRGICO URGÊNCIA</t>
  </si>
  <si>
    <t xml:space="preserve">TRATAMENTO CIRÚRGICO ELETIVA </t>
  </si>
  <si>
    <t>Meta</t>
  </si>
  <si>
    <t>PHD - PROGRAMA HOSPITALAR DOMICILIAR</t>
  </si>
  <si>
    <t>INDICADORES QUALITATIVOS</t>
  </si>
  <si>
    <t>PACIENTES</t>
  </si>
  <si>
    <t>TAXA DE OCUPAÇÃO DE LEITOS FIXOS</t>
  </si>
  <si>
    <t>CIRÚRGICA</t>
  </si>
  <si>
    <t>OBSTETRÍCIA</t>
  </si>
  <si>
    <t>CLÍNICA MÉDICA</t>
  </si>
  <si>
    <t>UTI ADULTO</t>
  </si>
  <si>
    <t>UTI PEDIÁTRICA</t>
  </si>
  <si>
    <t>UTI NEONATAL</t>
  </si>
  <si>
    <t>MÉDIA DE PERMANÊNCIA</t>
  </si>
  <si>
    <t>CIRURGIA ELETIVA</t>
  </si>
  <si>
    <t>PRONTO SOCORRO ADULTO E BOX</t>
  </si>
  <si>
    <t>CLÍNICA MÉDICA (Enfermaria)</t>
  </si>
  <si>
    <t>TAXA DE SUSPENSÃO CIRURGIAS</t>
  </si>
  <si>
    <t>TAXA DE SUSPENSÃO DE CIRURGIAS EM PACIENTES INTERNADOS (MOTIVO PACIENTE)</t>
  </si>
  <si>
    <t>TAXA DE SUSPENSÃO DE CIRURGIAS EM PACIENTES INTERNADOS (MOTIVO EXTRA PACIENTE)</t>
  </si>
  <si>
    <t>TAXA CESÁREA</t>
  </si>
  <si>
    <t>TAXA DE CESÁREAS PRIMÍPARA</t>
  </si>
  <si>
    <t>TAXAS DE MORTALIDADE</t>
  </si>
  <si>
    <t>ÍNDICE DE MORTALIDADE NÃO INSTITUCIONAL</t>
  </si>
  <si>
    <t>TAXA DE MORTALIDADE INSTITUCIONAL</t>
  </si>
  <si>
    <t>TAXA DE MORTALIDADE CIRÚRGICA</t>
  </si>
  <si>
    <t>MORTALIDADE MATERNA</t>
  </si>
  <si>
    <t>TAXA DE MORTALIDADE POR IAM</t>
  </si>
  <si>
    <t>UNIDADES DE INTERNAÇÃO</t>
  </si>
  <si>
    <t>OUVIDORIA</t>
  </si>
  <si>
    <t>ATENDIMENTOS</t>
  </si>
  <si>
    <t>DEVOLUTIVA DA OUVIDORIA</t>
  </si>
  <si>
    <t>SUGESTÃO, INFORMAÇÃO OU ELOGIO</t>
  </si>
  <si>
    <t>QUEIXA ENVIADA A DIREÇÃO E QUEIXA RESOLVIDA NO SAU</t>
  </si>
  <si>
    <t>DENÚNCIA</t>
  </si>
  <si>
    <t>OSTEOSSINTESE DE FRATURA DE FÊMUR EM PESSOAS DE MAIS DE 60 ANOS EM ATÉ 3 DIAS/MÉDIA</t>
  </si>
  <si>
    <t>INCIDÊNCIA DE QUEDA DE PACIENTES - META ≤2</t>
  </si>
  <si>
    <t>LESÃO POR PRESSÃO - META ≤5</t>
  </si>
  <si>
    <t>TAXA DE ACOLHIMENTO COM CLASSIFICAÇÃO DE RISCO NO PRONTO SOCORRO ADULTO</t>
  </si>
  <si>
    <t>TAXA DE ADESÃO AO PROTOCOLO DE CIRÚRGIA SEGURA - META ≥90 %</t>
  </si>
  <si>
    <t>UNIDADES BÁSICAS DE SAÚDE - MICRORREGIÃO LESTE - 2026</t>
  </si>
  <si>
    <t>COMPOSIÇÃO DE EQUIPE</t>
  </si>
  <si>
    <t>UBS NOVO HORIZONTE</t>
  </si>
  <si>
    <t>UBS EUGÊNIO DE MELO</t>
  </si>
  <si>
    <t>UBS VISTA VERDE</t>
  </si>
  <si>
    <t>UBS VILA TESOURO</t>
  </si>
  <si>
    <t>UBS VILA INDUSTRIAL E TATETUBA</t>
  </si>
  <si>
    <t>PRODUÇÃO</t>
  </si>
  <si>
    <t>Dentista</t>
  </si>
  <si>
    <t>Enfermeiro</t>
  </si>
  <si>
    <t>Assistente Social</t>
  </si>
  <si>
    <t>Nutricionista</t>
  </si>
  <si>
    <t>Médico de Saúde da Família</t>
  </si>
  <si>
    <t>Agente Comunitário de Saúde - Visitas</t>
  </si>
  <si>
    <t>Médico Clínico</t>
  </si>
  <si>
    <t>Médico Ginecologista</t>
  </si>
  <si>
    <t>Médico Pediatra</t>
  </si>
  <si>
    <t>INDICADORES</t>
  </si>
  <si>
    <t>Proporção gestantes com pelo menos 6 consultas de Pré-Natal realizadas, sendo a primeira até a 12 semana de gestação</t>
  </si>
  <si>
    <t>Proporção de gestantes com realização de exames para sífilis e HIV</t>
  </si>
  <si>
    <t>Proporção de gestante com atendimento odontológico realizado</t>
  </si>
  <si>
    <t>Cobertura de citopatológico de colo útero</t>
  </si>
  <si>
    <t>Cobertura vacinal de pólio inativada e pentavalente</t>
  </si>
  <si>
    <t>Proporção de pessoas com hipertensão, com consulta e pressão aferida no semestre</t>
  </si>
  <si>
    <t>Proporção de pessoas com diabetes, com consulta e hemoglobina glicada solicitada no semestre</t>
  </si>
  <si>
    <t>Acesso à primeira consulta odontológica programática</t>
  </si>
  <si>
    <t>Proporção de internações por doenças preveníveis na Atenção Básica</t>
  </si>
  <si>
    <t>Proporção de diabéticos e hipertensos acompanhados mensalmente em visita domiciliar (ACS)</t>
  </si>
  <si>
    <t>Proporção de profissionais com cadastro em equipes atualizado no SCNES</t>
  </si>
  <si>
    <t>Maior que 45%</t>
  </si>
  <si>
    <t>Maior ou igual a 60%</t>
  </si>
  <si>
    <t>Maior ou igual a 40%</t>
  </si>
  <si>
    <t>Maior ou igual a 95%</t>
  </si>
  <si>
    <t>Maior ou igual a 50%</t>
  </si>
  <si>
    <t>Menor que 20%</t>
  </si>
  <si>
    <t>Maior ou igual a 80%</t>
  </si>
  <si>
    <t xml:space="preserve">Proporção de encaminhamentos para serviço especializado </t>
  </si>
  <si>
    <t xml:space="preserve">Proporção de gestantes, puérperas e recém nascidos acompanhados mensalmente em visita domiciliar (ACS) </t>
  </si>
  <si>
    <t>≥80%</t>
  </si>
  <si>
    <t>≤5 dias</t>
  </si>
  <si>
    <t>≤3 dias</t>
  </si>
  <si>
    <t>≤10 dias</t>
  </si>
  <si>
    <t>≤14 dias</t>
  </si>
  <si>
    <t>≤16,5 dias</t>
  </si>
  <si>
    <t>≤7%</t>
  </si>
  <si>
    <t>≤35%</t>
  </si>
  <si>
    <t>NA</t>
  </si>
  <si>
    <t>ESPECIALIDADE</t>
  </si>
  <si>
    <t xml:space="preserve">GESTAÇÃO DE RISCO </t>
  </si>
  <si>
    <t>CESÁREA ITERATIVA</t>
  </si>
  <si>
    <t>RESOLUBILIDADE CIRÚRGICA</t>
  </si>
  <si>
    <t>90 DIAS</t>
  </si>
  <si>
    <t>Resolubilidade Cirúrgica de Alta Prioridade</t>
  </si>
  <si>
    <t>10 dias</t>
  </si>
  <si>
    <t>30 dias</t>
  </si>
  <si>
    <t>90 dias</t>
  </si>
  <si>
    <t>≤2</t>
  </si>
  <si>
    <t>3 DIAS</t>
  </si>
  <si>
    <t>≤5</t>
  </si>
  <si>
    <t>≥90 %</t>
  </si>
  <si>
    <t>ENFERMAGEM</t>
  </si>
  <si>
    <t>Indicadores com nova diretriz do Ministério da Saúde, a SPDM aguarda a manifestação da Secretaria de Saúde quanto a forma de evidenciar o correto acompanhamento dos respectivos grupos populacionais.</t>
  </si>
  <si>
    <t>Acordos com o Departamento de Regulação e Controle da Secretaria de Saúde - formalizado no Ofício nº 130/2025:
1º) Ortopedia avaliação cirúrgica: oferta de 75 vagas como ortopedia consultas especializadas, totalizando a meta de oferta em 125 consultas/mês.
2º) Punção Aspirativa de Mama por Agulha Fina: oferta de 25 vagas para Punção Aspirativa de Mama por Agulha Grossa, totalizando a meta de oferta de 30 exames/mês.
3º) Manometria: oferta de 10 vagas para Potencial Evocado Auditivo – BERA, totalizando a meta de oferta de 14 exames/mês.  
4º) Gestação de Risco: divisão da oferta conforme demanda do Município, sendo 170 para gestação de risco e 30 para cesárea iterativa. Oferta excedente, mediante solicitação do DRC.
5º) Procedimento com finalidade diagnóstica por teste rápido: oferta de testes rápidos para pacientes internados, apresentado quantitativo realizado.</t>
  </si>
  <si>
    <t>Cont.</t>
  </si>
  <si>
    <t>Maio</t>
  </si>
  <si>
    <t>**</t>
  </si>
  <si>
    <t>* Dados disponíveis até Março/2026, conforme consulta realizada em 12/06/2026 no sistema TABNET/GEINFO.
** Conforme nova diretriz do Ministério da Saúde, preconiza-se uma nova forma de acompanhamento dos indicadores. A divergência entre o que consta como meta dos Indicadores de Desempenho no Contrato de Gestão nº 501/2022, que estabelece 1 visita mensal a cada pessoa dos grupos mencionados, e as novas métricas preconizadas pelo Ministério da Saúde foram sinalizadas para Secretaria de Saúde e a SPDM aguarda as devidas orientações para evidenciar o correto acompanhamento dos respectivos grupos populacionais.</t>
  </si>
  <si>
    <t>Realizado</t>
  </si>
  <si>
    <t>Junho</t>
  </si>
  <si>
    <t>Julho</t>
  </si>
  <si>
    <t>Agosto</t>
  </si>
  <si>
    <t xml:space="preserve">UBS VILA INDUSTRIAL </t>
  </si>
  <si>
    <t>18,,2%</t>
  </si>
  <si>
    <t>Setembro</t>
  </si>
  <si>
    <t>TELEASSESSORIA | ESPECIALIDADE - PRODUÇÃO</t>
  </si>
  <si>
    <t>NEFROLOGIA</t>
  </si>
  <si>
    <t>GASTROENTEROLOGIA</t>
  </si>
  <si>
    <t>ENDOCRINOLOGIA INFANTIL</t>
  </si>
  <si>
    <t>NEUROPEDIATRIA</t>
  </si>
  <si>
    <t>REUMATOLOGIA</t>
  </si>
  <si>
    <t>CARDIOLOGIA ADULTO</t>
  </si>
  <si>
    <t>-</t>
  </si>
  <si>
    <t>TEMPO RESPOSTA</t>
  </si>
  <si>
    <t>SOLICITAÇÕES ANALISADAS</t>
  </si>
  <si>
    <t>Até 72h</t>
  </si>
  <si>
    <t>ENCAMINHAMENTO PRESENCIAL</t>
  </si>
  <si>
    <t>Atualizado em: 20/10/2026</t>
  </si>
  <si>
    <t>UCINCO/UCINCA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</si>
</sst>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0.0%"/>
    <numFmt numFmtId="166" formatCode="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4"/>
      <color theme="1"/>
      <name val="Calibri"/>
      <family val="2"/>
      <scheme val="minor"/>
    </font>
    <font>
      <sz val="18"/>
      <color indexed="81"/>
      <name val="Segoe UI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4"/>
      <color indexed="81"/>
      <name val="Segoe UI"/>
      <family val="2"/>
    </font>
    <font>
      <sz val="16"/>
      <color indexed="81"/>
      <name val="Segoe UI"/>
      <family val="2"/>
    </font>
    <font>
      <b/>
      <sz val="14"/>
      <color indexed="81"/>
      <name val="Segoe UI"/>
      <family val="2"/>
    </font>
    <font>
      <sz val="14"/>
      <color rgb="FF000000"/>
      <name val="Calibri"/>
      <family val="2"/>
      <charset val="1"/>
    </font>
    <font>
      <sz val="12"/>
      <color indexed="81"/>
      <name val="Segoe UI"/>
      <family val="2"/>
    </font>
    <font>
      <sz val="16"/>
      <color rgb="FF000000"/>
      <name val="Calibri"/>
      <family val="2"/>
    </font>
    <font>
      <b/>
      <sz val="9"/>
      <color rgb="FF000000"/>
      <name val="Segoe UI"/>
      <family val="2"/>
      <charset val="1"/>
    </font>
    <font>
      <sz val="9"/>
      <color rgb="FF000000"/>
      <name val="Segoe UI"/>
      <family val="2"/>
      <charset val="1"/>
    </font>
    <font>
      <sz val="11"/>
      <color rgb="FF000000"/>
      <name val="Segoe UI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theme="1" tint="0.499984740745262"/>
      </left>
      <right style="medium">
        <color theme="0" tint="-0.14999847407452621"/>
      </right>
      <top style="medium">
        <color theme="1" tint="0.499984740745262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1" tint="0.499984740745262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1" tint="0.499984740745262"/>
      </right>
      <top style="medium">
        <color theme="1" tint="0.499984740745262"/>
      </top>
      <bottom style="medium">
        <color theme="0" tint="-0.14999847407452621"/>
      </bottom>
      <diagonal/>
    </border>
    <border>
      <left style="medium">
        <color theme="1" tint="0.499984740745262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1" tint="0.499984740745262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1" tint="0.499984740745262"/>
      </left>
      <right style="medium">
        <color theme="0" tint="-0.14999847407452621"/>
      </right>
      <top style="medium">
        <color theme="0" tint="-0.14999847407452621"/>
      </top>
      <bottom style="medium">
        <color theme="1" tint="0.49998474074526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1" tint="0.499984740745262"/>
      </bottom>
      <diagonal/>
    </border>
    <border>
      <left style="medium">
        <color theme="0" tint="-0.14999847407452621"/>
      </left>
      <right style="medium">
        <color theme="1" tint="0.499984740745262"/>
      </right>
      <top style="medium">
        <color theme="0" tint="-0.14999847407452621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0" tint="-0.14999847407452621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14999847407452621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0" tint="-0.14999847407452621"/>
      </right>
      <top/>
      <bottom style="medium">
        <color theme="1" tint="0.49998474074526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theme="0" tint="-0.14999847407452621"/>
      </right>
      <top/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/>
      <bottom style="medium">
        <color theme="1" tint="0.499984740745262"/>
      </bottom>
      <diagonal/>
    </border>
    <border>
      <left style="medium">
        <color theme="0" tint="-0.14999847407452621"/>
      </left>
      <right/>
      <top style="medium">
        <color theme="1" tint="0.499984740745262"/>
      </top>
      <bottom style="medium">
        <color theme="0" tint="-0.14999847407452621"/>
      </bottom>
      <diagonal/>
    </border>
    <border>
      <left/>
      <right style="medium">
        <color theme="0" tint="-0.14999847407452621"/>
      </right>
      <top style="medium">
        <color theme="1" tint="0.499984740745262"/>
      </top>
      <bottom style="medium">
        <color theme="0" tint="-0.14999847407452621"/>
      </bottom>
      <diagonal/>
    </border>
    <border>
      <left style="medium">
        <color indexed="64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indexed="64"/>
      </left>
      <right style="medium">
        <color theme="0" tint="-0.14999847407452621"/>
      </right>
      <top style="medium">
        <color theme="0" tint="-0.499984740745262"/>
      </top>
      <bottom style="medium">
        <color theme="0" tint="-0.14999847407452621"/>
      </bottom>
      <diagonal/>
    </border>
    <border>
      <left/>
      <right/>
      <top style="medium">
        <color theme="1" tint="0.499984740745262"/>
      </top>
      <bottom style="medium">
        <color theme="0" tint="-0.499984740745262"/>
      </bottom>
      <diagonal/>
    </border>
    <border>
      <left style="medium">
        <color theme="0" tint="-0.14999847407452621"/>
      </left>
      <right style="medium">
        <color theme="0" tint="-0.499984740745262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499984740745262"/>
      </right>
      <top/>
      <bottom style="medium">
        <color theme="0" tint="-0.14999847407452621"/>
      </bottom>
      <diagonal/>
    </border>
    <border>
      <left style="medium">
        <color indexed="64"/>
      </left>
      <right style="medium">
        <color theme="0" tint="-0.14999847407452621"/>
      </right>
      <top style="medium">
        <color theme="0" tint="-0.14999847407452621"/>
      </top>
      <bottom style="medium">
        <color theme="0" tint="-0.499984740745262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499984740745262"/>
      </bottom>
      <diagonal/>
    </border>
    <border>
      <left style="medium">
        <color theme="0" tint="-0.14999847407452621"/>
      </left>
      <right style="medium">
        <color theme="0" tint="-0.499984740745262"/>
      </right>
      <top style="medium">
        <color theme="0" tint="-0.14999847407452621"/>
      </top>
      <bottom style="medium">
        <color theme="0" tint="-0.499984740745262"/>
      </bottom>
      <diagonal/>
    </border>
    <border>
      <left style="medium">
        <color theme="0" tint="-0.14999847407452621"/>
      </left>
      <right style="medium">
        <color theme="1" tint="0.499984740745262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theme="1" tint="0.499984740745262"/>
      </right>
      <top/>
      <bottom style="medium">
        <color theme="0" tint="-0.14999847407452621"/>
      </bottom>
      <diagonal/>
    </border>
    <border>
      <left style="medium">
        <color theme="1" tint="0.499984740745262"/>
      </left>
      <right style="medium">
        <color theme="0" tint="-0.14999847407452621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medium">
        <color theme="0" tint="-0.14999847407452621"/>
      </right>
      <top/>
      <bottom style="medium">
        <color theme="0" tint="-0.14999847407452621"/>
      </bottom>
      <diagonal/>
    </border>
    <border>
      <left style="medium">
        <color theme="1" tint="0.499984740745262"/>
      </left>
      <right style="medium">
        <color theme="0" tint="-0.14999847407452621"/>
      </right>
      <top style="medium">
        <color theme="0" tint="-0.14999847407452621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164" fontId="22" fillId="0" borderId="0" applyBorder="0" applyProtection="0"/>
    <xf numFmtId="9" fontId="22" fillId="0" borderId="0" applyBorder="0" applyProtection="0"/>
    <xf numFmtId="9" fontId="22" fillId="0" borderId="0" applyBorder="0" applyProtection="0"/>
  </cellStyleXfs>
  <cellXfs count="143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10" fontId="0" fillId="0" borderId="10" xfId="0" applyNumberFormat="1" applyBorder="1" applyAlignment="1">
      <alignment horizontal="center" vertical="center" wrapText="1"/>
    </xf>
    <xf numFmtId="9" fontId="0" fillId="0" borderId="10" xfId="0" applyNumberFormat="1" applyBorder="1" applyAlignment="1">
      <alignment horizontal="center" vertical="center" wrapText="1"/>
    </xf>
    <xf numFmtId="10" fontId="16" fillId="0" borderId="10" xfId="0" applyNumberFormat="1" applyFont="1" applyBorder="1" applyAlignment="1">
      <alignment horizontal="center" vertical="center" wrapText="1"/>
    </xf>
    <xf numFmtId="9" fontId="16" fillId="0" borderId="10" xfId="42" applyFont="1" applyBorder="1" applyAlignment="1">
      <alignment horizontal="center" vertical="center" wrapText="1"/>
    </xf>
    <xf numFmtId="165" fontId="0" fillId="0" borderId="10" xfId="42" applyNumberFormat="1" applyFont="1" applyBorder="1" applyAlignment="1">
      <alignment horizontal="center" vertical="center" wrapText="1"/>
    </xf>
    <xf numFmtId="9" fontId="16" fillId="0" borderId="10" xfId="0" applyNumberFormat="1" applyFont="1" applyBorder="1" applyAlignment="1">
      <alignment horizontal="center" vertical="center" wrapText="1"/>
    </xf>
    <xf numFmtId="165" fontId="16" fillId="0" borderId="10" xfId="0" applyNumberFormat="1" applyFont="1" applyBorder="1" applyAlignment="1">
      <alignment horizontal="center" vertical="center" wrapText="1"/>
    </xf>
    <xf numFmtId="9" fontId="0" fillId="0" borderId="10" xfId="42" applyFont="1" applyBorder="1" applyAlignment="1">
      <alignment horizontal="center" vertical="center" wrapText="1"/>
    </xf>
    <xf numFmtId="10" fontId="0" fillId="0" borderId="10" xfId="42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2" fontId="16" fillId="0" borderId="16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3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3" fontId="16" fillId="0" borderId="18" xfId="0" applyNumberFormat="1" applyFont="1" applyBorder="1" applyAlignment="1">
      <alignment horizontal="center" vertical="center" wrapText="1"/>
    </xf>
    <xf numFmtId="2" fontId="16" fillId="0" borderId="19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20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wrapText="1"/>
    </xf>
    <xf numFmtId="10" fontId="0" fillId="0" borderId="18" xfId="0" applyNumberFormat="1" applyBorder="1" applyAlignment="1">
      <alignment horizontal="center" vertical="center" wrapText="1"/>
    </xf>
    <xf numFmtId="10" fontId="16" fillId="0" borderId="16" xfId="0" applyNumberFormat="1" applyFont="1" applyBorder="1" applyAlignment="1">
      <alignment horizontal="center" vertical="center" wrapText="1"/>
    </xf>
    <xf numFmtId="9" fontId="0" fillId="0" borderId="18" xfId="0" applyNumberFormat="1" applyBorder="1" applyAlignment="1">
      <alignment horizontal="center" vertical="center" wrapText="1"/>
    </xf>
    <xf numFmtId="9" fontId="16" fillId="0" borderId="18" xfId="0" applyNumberFormat="1" applyFont="1" applyBorder="1" applyAlignment="1">
      <alignment horizontal="center" vertical="center" wrapText="1"/>
    </xf>
    <xf numFmtId="10" fontId="16" fillId="0" borderId="18" xfId="0" applyNumberFormat="1" applyFont="1" applyBorder="1" applyAlignment="1">
      <alignment horizontal="center" vertical="center" wrapText="1"/>
    </xf>
    <xf numFmtId="10" fontId="16" fillId="0" borderId="19" xfId="0" applyNumberFormat="1" applyFont="1" applyBorder="1" applyAlignment="1">
      <alignment horizontal="center" vertical="center" wrapText="1"/>
    </xf>
    <xf numFmtId="9" fontId="16" fillId="0" borderId="16" xfId="42" applyFont="1" applyBorder="1" applyAlignment="1">
      <alignment horizontal="center" vertical="center" wrapText="1"/>
    </xf>
    <xf numFmtId="9" fontId="16" fillId="0" borderId="19" xfId="42" applyFont="1" applyBorder="1" applyAlignment="1">
      <alignment horizontal="center" vertical="center" wrapText="1"/>
    </xf>
    <xf numFmtId="0" fontId="16" fillId="0" borderId="12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165" fontId="16" fillId="0" borderId="16" xfId="42" applyNumberFormat="1" applyFont="1" applyBorder="1" applyAlignment="1">
      <alignment horizontal="center" vertical="center" wrapText="1"/>
    </xf>
    <xf numFmtId="165" fontId="0" fillId="0" borderId="18" xfId="42" applyNumberFormat="1" applyFont="1" applyBorder="1" applyAlignment="1">
      <alignment horizontal="center" vertical="center" wrapText="1"/>
    </xf>
    <xf numFmtId="165" fontId="16" fillId="0" borderId="19" xfId="42" applyNumberFormat="1" applyFont="1" applyBorder="1" applyAlignment="1">
      <alignment horizontal="center" vertical="center" wrapText="1"/>
    </xf>
    <xf numFmtId="9" fontId="0" fillId="0" borderId="18" xfId="42" applyFont="1" applyBorder="1" applyAlignment="1">
      <alignment horizontal="center" vertical="center" wrapText="1"/>
    </xf>
    <xf numFmtId="10" fontId="0" fillId="0" borderId="18" xfId="42" applyNumberFormat="1" applyFont="1" applyBorder="1" applyAlignment="1">
      <alignment horizontal="center" vertical="center" wrapText="1"/>
    </xf>
    <xf numFmtId="4" fontId="0" fillId="0" borderId="18" xfId="0" applyNumberFormat="1" applyBorder="1" applyAlignment="1">
      <alignment horizontal="center" vertical="center" wrapText="1"/>
    </xf>
    <xf numFmtId="4" fontId="16" fillId="0" borderId="18" xfId="0" applyNumberFormat="1" applyFont="1" applyBorder="1" applyAlignment="1">
      <alignment horizontal="center" vertical="center" wrapText="1"/>
    </xf>
    <xf numFmtId="9" fontId="16" fillId="0" borderId="18" xfId="42" applyFont="1" applyBorder="1" applyAlignment="1">
      <alignment horizontal="center" vertical="center" wrapText="1"/>
    </xf>
    <xf numFmtId="10" fontId="16" fillId="0" borderId="18" xfId="42" applyNumberFormat="1" applyFont="1" applyBorder="1" applyAlignment="1">
      <alignment horizontal="center" vertical="center" wrapText="1"/>
    </xf>
    <xf numFmtId="10" fontId="16" fillId="0" borderId="19" xfId="42" applyNumberFormat="1" applyFont="1" applyBorder="1" applyAlignment="1">
      <alignment horizontal="center" vertical="center" wrapText="1"/>
    </xf>
    <xf numFmtId="10" fontId="16" fillId="0" borderId="16" xfId="42" applyNumberFormat="1" applyFont="1" applyBorder="1" applyAlignment="1">
      <alignment horizontal="center" vertical="center" wrapText="1"/>
    </xf>
    <xf numFmtId="9" fontId="0" fillId="0" borderId="16" xfId="42" applyFont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 vertical="center" wrapText="1"/>
    </xf>
    <xf numFmtId="166" fontId="0" fillId="0" borderId="18" xfId="0" applyNumberFormat="1" applyBorder="1" applyAlignment="1">
      <alignment horizontal="center" vertical="center" wrapText="1"/>
    </xf>
    <xf numFmtId="1" fontId="0" fillId="0" borderId="10" xfId="42" applyNumberFormat="1" applyFon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1" fontId="0" fillId="0" borderId="18" xfId="42" applyNumberFormat="1" applyFont="1" applyBorder="1" applyAlignment="1">
      <alignment horizontal="center" vertical="center" wrapText="1"/>
    </xf>
    <xf numFmtId="9" fontId="17" fillId="0" borderId="0" xfId="42" applyFont="1" applyAlignment="1">
      <alignment vertical="center"/>
    </xf>
    <xf numFmtId="165" fontId="17" fillId="0" borderId="0" xfId="42" applyNumberFormat="1" applyFont="1" applyAlignment="1">
      <alignment vertical="center"/>
    </xf>
    <xf numFmtId="0" fontId="0" fillId="0" borderId="24" xfId="0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166" fontId="0" fillId="0" borderId="10" xfId="42" applyNumberFormat="1" applyFont="1" applyBorder="1" applyAlignment="1">
      <alignment horizontal="center" vertical="center" wrapText="1"/>
    </xf>
    <xf numFmtId="9" fontId="0" fillId="0" borderId="19" xfId="42" applyFont="1" applyBorder="1" applyAlignment="1">
      <alignment horizontal="center" vertical="center" wrapText="1"/>
    </xf>
    <xf numFmtId="166" fontId="16" fillId="0" borderId="10" xfId="0" applyNumberFormat="1" applyFont="1" applyBorder="1" applyAlignment="1">
      <alignment horizontal="center" vertical="center" wrapText="1"/>
    </xf>
    <xf numFmtId="9" fontId="16" fillId="0" borderId="16" xfId="0" applyNumberFormat="1" applyFont="1" applyBorder="1" applyAlignment="1">
      <alignment horizontal="center" vertical="center" wrapText="1"/>
    </xf>
    <xf numFmtId="9" fontId="16" fillId="0" borderId="19" xfId="0" applyNumberFormat="1" applyFont="1" applyBorder="1" applyAlignment="1">
      <alignment horizontal="center" vertical="center" wrapText="1"/>
    </xf>
    <xf numFmtId="165" fontId="16" fillId="0" borderId="18" xfId="42" applyNumberFormat="1" applyFont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1" fontId="16" fillId="0" borderId="18" xfId="42" applyNumberFormat="1" applyFont="1" applyBorder="1" applyAlignment="1">
      <alignment horizontal="center" vertical="center" wrapText="1"/>
    </xf>
    <xf numFmtId="9" fontId="0" fillId="0" borderId="18" xfId="42" applyFont="1" applyFill="1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18" fillId="0" borderId="32" xfId="0" applyFont="1" applyBorder="1" applyAlignment="1">
      <alignment vertical="center" wrapText="1"/>
    </xf>
    <xf numFmtId="0" fontId="20" fillId="0" borderId="33" xfId="0" applyFont="1" applyBorder="1" applyAlignment="1">
      <alignment horizontal="center" vertical="center" wrapText="1"/>
    </xf>
    <xf numFmtId="10" fontId="16" fillId="0" borderId="33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center" vertical="center" wrapText="1"/>
    </xf>
    <xf numFmtId="10" fontId="0" fillId="0" borderId="36" xfId="42" applyNumberFormat="1" applyFont="1" applyBorder="1" applyAlignment="1">
      <alignment horizontal="center" vertical="center" wrapText="1"/>
    </xf>
    <xf numFmtId="165" fontId="0" fillId="0" borderId="36" xfId="42" applyNumberFormat="1" applyFont="1" applyBorder="1" applyAlignment="1">
      <alignment horizontal="center" vertical="center" wrapText="1"/>
    </xf>
    <xf numFmtId="10" fontId="16" fillId="0" borderId="37" xfId="42" applyNumberFormat="1" applyFont="1" applyBorder="1" applyAlignment="1">
      <alignment horizontal="center" vertical="center" wrapText="1"/>
    </xf>
    <xf numFmtId="3" fontId="16" fillId="0" borderId="24" xfId="0" applyNumberFormat="1" applyFont="1" applyBorder="1" applyAlignment="1">
      <alignment horizontal="center" vertical="center" wrapText="1"/>
    </xf>
    <xf numFmtId="10" fontId="16" fillId="0" borderId="36" xfId="42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2" fontId="16" fillId="0" borderId="38" xfId="0" applyNumberFormat="1" applyFont="1" applyBorder="1" applyAlignment="1">
      <alignment horizontal="center" vertical="center" wrapText="1"/>
    </xf>
    <xf numFmtId="2" fontId="16" fillId="0" borderId="39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9" fontId="0" fillId="0" borderId="10" xfId="0" applyNumberFormat="1" applyBorder="1" applyAlignment="1">
      <alignment horizontal="center" vertical="center" wrapText="1"/>
    </xf>
    <xf numFmtId="9" fontId="0" fillId="0" borderId="18" xfId="0" applyNumberForma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21" xfId="0" applyBorder="1" applyAlignment="1">
      <alignment horizontal="justify" vertical="justify" wrapText="1"/>
    </xf>
    <xf numFmtId="0" fontId="0" fillId="0" borderId="22" xfId="0" applyBorder="1" applyAlignment="1">
      <alignment horizontal="justify" vertical="justify" wrapText="1"/>
    </xf>
    <xf numFmtId="0" fontId="16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9" fontId="16" fillId="0" borderId="10" xfId="0" applyNumberFormat="1" applyFont="1" applyBorder="1" applyAlignment="1">
      <alignment horizontal="center" vertical="center" wrapText="1"/>
    </xf>
    <xf numFmtId="9" fontId="16" fillId="0" borderId="18" xfId="0" applyNumberFormat="1" applyFont="1" applyBorder="1" applyAlignment="1">
      <alignment horizontal="center" vertical="center" wrapText="1"/>
    </xf>
    <xf numFmtId="10" fontId="16" fillId="0" borderId="10" xfId="0" applyNumberFormat="1" applyFont="1" applyBorder="1" applyAlignment="1">
      <alignment horizontal="center" vertical="center" wrapText="1"/>
    </xf>
    <xf numFmtId="10" fontId="16" fillId="0" borderId="18" xfId="0" applyNumberFormat="1" applyFont="1" applyBorder="1" applyAlignment="1">
      <alignment horizontal="center" vertical="center" wrapText="1"/>
    </xf>
    <xf numFmtId="10" fontId="16" fillId="0" borderId="16" xfId="0" applyNumberFormat="1" applyFont="1" applyBorder="1" applyAlignment="1">
      <alignment horizontal="center" vertical="center" wrapText="1"/>
    </xf>
    <xf numFmtId="10" fontId="16" fillId="0" borderId="19" xfId="0" applyNumberFormat="1" applyFont="1" applyBorder="1" applyAlignment="1">
      <alignment horizontal="center" vertical="center" wrapText="1"/>
    </xf>
    <xf numFmtId="10" fontId="0" fillId="0" borderId="24" xfId="0" applyNumberFormat="1" applyBorder="1" applyAlignment="1">
      <alignment horizontal="center" vertical="center" wrapText="1"/>
    </xf>
    <xf numFmtId="10" fontId="0" fillId="0" borderId="26" xfId="0" applyNumberFormat="1" applyBorder="1" applyAlignment="1">
      <alignment horizontal="center" vertical="center" wrapText="1"/>
    </xf>
    <xf numFmtId="10" fontId="0" fillId="0" borderId="27" xfId="0" applyNumberForma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2" fontId="16" fillId="0" borderId="16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3" fontId="16" fillId="0" borderId="24" xfId="0" applyNumberFormat="1" applyFont="1" applyBorder="1" applyAlignment="1">
      <alignment horizontal="center" vertical="center" wrapText="1"/>
    </xf>
    <xf numFmtId="3" fontId="16" fillId="0" borderId="25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1" fontId="16" fillId="0" borderId="18" xfId="0" applyNumberFormat="1" applyFont="1" applyBorder="1" applyAlignment="1">
      <alignment horizontal="center" vertical="center" wrapText="1"/>
    </xf>
    <xf numFmtId="3" fontId="0" fillId="0" borderId="18" xfId="0" applyNumberFormat="1" applyFont="1" applyBorder="1" applyAlignment="1">
      <alignment horizontal="center" vertical="center" wrapText="1"/>
    </xf>
    <xf numFmtId="0" fontId="0" fillId="0" borderId="42" xfId="0" applyBorder="1" applyAlignment="1">
      <alignment horizontal="left" vertical="center" wrapText="1"/>
    </xf>
    <xf numFmtId="165" fontId="0" fillId="0" borderId="24" xfId="42" applyNumberFormat="1" applyFont="1" applyBorder="1" applyAlignment="1">
      <alignment horizontal="center" vertical="center" wrapText="1"/>
    </xf>
    <xf numFmtId="9" fontId="16" fillId="0" borderId="24" xfId="0" applyNumberFormat="1" applyFont="1" applyBorder="1" applyAlignment="1">
      <alignment horizontal="center" vertical="center" wrapText="1"/>
    </xf>
    <xf numFmtId="165" fontId="16" fillId="0" borderId="24" xfId="0" applyNumberFormat="1" applyFont="1" applyBorder="1" applyAlignment="1">
      <alignment horizontal="center" vertical="center" wrapText="1"/>
    </xf>
    <xf numFmtId="165" fontId="16" fillId="0" borderId="38" xfId="42" applyNumberFormat="1" applyFont="1" applyBorder="1" applyAlignment="1">
      <alignment horizontal="center" vertical="center" wrapText="1"/>
    </xf>
    <xf numFmtId="166" fontId="0" fillId="0" borderId="24" xfId="0" applyNumberForma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9" fontId="16" fillId="0" borderId="38" xfId="42" applyFont="1" applyBorder="1" applyAlignment="1">
      <alignment horizontal="center" vertical="center" wrapText="1"/>
    </xf>
    <xf numFmtId="166" fontId="16" fillId="0" borderId="18" xfId="0" applyNumberFormat="1" applyFont="1" applyBorder="1" applyAlignment="1">
      <alignment horizontal="center" vertical="center" wrapText="1"/>
    </xf>
  </cellXfs>
  <cellStyles count="47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3" xr:uid="{D84B5179-765C-48EE-8223-C91DB40A54B0}"/>
    <cellStyle name="Nota" xfId="15" builtinId="10" customBuiltin="1"/>
    <cellStyle name="Porcentagem" xfId="42" builtinId="5"/>
    <cellStyle name="Porcentagem 2" xfId="46" xr:uid="{AC8108D3-0B80-49FA-B3C3-6109BA5B117F}"/>
    <cellStyle name="Porcentagem 3" xfId="45" xr:uid="{8934C3D4-10F8-424C-A2C2-F0AF8993ACC6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44" xr:uid="{87ABE631-96BB-40D2-9FD7-2F38C642B5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47625</xdr:colOff>
      <xdr:row>0</xdr:row>
      <xdr:rowOff>52916</xdr:rowOff>
    </xdr:from>
    <xdr:to>
      <xdr:col>21</xdr:col>
      <xdr:colOff>689105</xdr:colOff>
      <xdr:row>3</xdr:row>
      <xdr:rowOff>117064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61DCE35-03EC-4CAB-8424-02A62BB27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0" y="243416"/>
          <a:ext cx="641480" cy="609190"/>
        </a:xfrm>
        <a:prstGeom prst="rect">
          <a:avLst/>
        </a:prstGeom>
      </xdr:spPr>
    </xdr:pic>
    <xdr:clientData/>
  </xdr:twoCellAnchor>
  <xdr:twoCellAnchor editAs="oneCell">
    <xdr:from>
      <xdr:col>0</xdr:col>
      <xdr:colOff>152399</xdr:colOff>
      <xdr:row>0</xdr:row>
      <xdr:rowOff>63501</xdr:rowOff>
    </xdr:from>
    <xdr:to>
      <xdr:col>0</xdr:col>
      <xdr:colOff>765012</xdr:colOff>
      <xdr:row>3</xdr:row>
      <xdr:rowOff>91793</xdr:rowOff>
    </xdr:to>
    <xdr:pic>
      <xdr:nvPicPr>
        <xdr:cNvPr id="2" name="Imagem 1" descr="Brasão - Prefeitura de São José dos Campos">
          <a:extLst>
            <a:ext uri="{FF2B5EF4-FFF2-40B4-BE49-F238E27FC236}">
              <a16:creationId xmlns:a16="http://schemas.microsoft.com/office/drawing/2014/main" id="{83C13B0E-FDA0-475C-A4C3-74A11688CAE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9392"/>
        <a:stretch/>
      </xdr:blipFill>
      <xdr:spPr bwMode="auto">
        <a:xfrm>
          <a:off x="152399" y="254001"/>
          <a:ext cx="612613" cy="573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Y327"/>
  <sheetViews>
    <sheetView showGridLines="0" tabSelected="1" zoomScale="82" zoomScaleNormal="82" zoomScaleSheetLayoutView="90" workbookViewId="0">
      <pane xSplit="1" ySplit="6" topLeftCell="N263" activePane="bottomRight" state="frozen"/>
      <selection pane="topRight" activeCell="B1" sqref="B1"/>
      <selection pane="bottomLeft" activeCell="A8" sqref="A8"/>
      <selection pane="bottomRight" activeCell="S168" sqref="S168"/>
    </sheetView>
  </sheetViews>
  <sheetFormatPr defaultRowHeight="15" x14ac:dyDescent="0.25"/>
  <cols>
    <col min="1" max="1" width="43" style="6" customWidth="1"/>
    <col min="2" max="22" width="12.7109375" style="2" customWidth="1"/>
    <col min="23" max="16384" width="9.140625" style="3"/>
  </cols>
  <sheetData>
    <row r="2" spans="1:22" ht="12" customHeight="1" x14ac:dyDescent="0.25">
      <c r="A2" s="121" t="s">
        <v>73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</row>
    <row r="3" spans="1:22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</row>
    <row r="4" spans="1:22" ht="15.75" thickBot="1" x14ac:dyDescent="0.3">
      <c r="A4" s="7"/>
    </row>
    <row r="5" spans="1:22" ht="20.100000000000001" customHeight="1" thickBot="1" x14ac:dyDescent="0.3">
      <c r="A5" s="97" t="s">
        <v>8</v>
      </c>
      <c r="B5" s="103" t="s">
        <v>58</v>
      </c>
      <c r="C5" s="103"/>
      <c r="D5" s="90" t="s">
        <v>0</v>
      </c>
      <c r="E5" s="90"/>
      <c r="F5" s="90" t="s">
        <v>1</v>
      </c>
      <c r="G5" s="90"/>
      <c r="H5" s="90" t="s">
        <v>2</v>
      </c>
      <c r="I5" s="90"/>
      <c r="J5" s="90" t="s">
        <v>183</v>
      </c>
      <c r="K5" s="90"/>
      <c r="L5" s="90" t="s">
        <v>187</v>
      </c>
      <c r="M5" s="90"/>
      <c r="N5" s="90" t="s">
        <v>188</v>
      </c>
      <c r="O5" s="90"/>
      <c r="P5" s="90" t="s">
        <v>189</v>
      </c>
      <c r="Q5" s="90"/>
      <c r="R5" s="90" t="s">
        <v>192</v>
      </c>
      <c r="S5" s="90"/>
      <c r="T5" s="90" t="s">
        <v>3</v>
      </c>
      <c r="U5" s="90"/>
      <c r="V5" s="102"/>
    </row>
    <row r="6" spans="1:22" ht="24.75" thickBot="1" x14ac:dyDescent="0.3">
      <c r="A6" s="98"/>
      <c r="B6" s="8" t="s">
        <v>32</v>
      </c>
      <c r="C6" s="8" t="s">
        <v>7</v>
      </c>
      <c r="D6" s="8" t="s">
        <v>32</v>
      </c>
      <c r="E6" s="8" t="s">
        <v>7</v>
      </c>
      <c r="F6" s="8" t="s">
        <v>32</v>
      </c>
      <c r="G6" s="8" t="s">
        <v>7</v>
      </c>
      <c r="H6" s="8" t="s">
        <v>32</v>
      </c>
      <c r="I6" s="8" t="s">
        <v>7</v>
      </c>
      <c r="J6" s="8" t="s">
        <v>32</v>
      </c>
      <c r="K6" s="8" t="s">
        <v>7</v>
      </c>
      <c r="L6" s="8" t="s">
        <v>32</v>
      </c>
      <c r="M6" s="8" t="s">
        <v>7</v>
      </c>
      <c r="N6" s="8" t="s">
        <v>32</v>
      </c>
      <c r="O6" s="8" t="s">
        <v>7</v>
      </c>
      <c r="P6" s="8" t="s">
        <v>32</v>
      </c>
      <c r="Q6" s="8" t="s">
        <v>7</v>
      </c>
      <c r="R6" s="8" t="s">
        <v>32</v>
      </c>
      <c r="S6" s="8" t="s">
        <v>7</v>
      </c>
      <c r="T6" s="8" t="s">
        <v>182</v>
      </c>
      <c r="U6" s="8" t="s">
        <v>7</v>
      </c>
      <c r="V6" s="23" t="s">
        <v>5</v>
      </c>
    </row>
    <row r="7" spans="1:22" ht="20.100000000000001" customHeight="1" thickBot="1" x14ac:dyDescent="0.3">
      <c r="A7" s="24" t="s">
        <v>9</v>
      </c>
      <c r="B7" s="10">
        <v>10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10</v>
      </c>
      <c r="I7" s="10">
        <v>10</v>
      </c>
      <c r="J7" s="10">
        <v>10</v>
      </c>
      <c r="K7" s="10">
        <v>10</v>
      </c>
      <c r="L7" s="10">
        <v>10</v>
      </c>
      <c r="M7" s="10">
        <v>10</v>
      </c>
      <c r="N7" s="10">
        <v>10</v>
      </c>
      <c r="O7" s="10">
        <v>10</v>
      </c>
      <c r="P7" s="10">
        <v>10</v>
      </c>
      <c r="Q7" s="10">
        <v>10</v>
      </c>
      <c r="R7" s="10">
        <v>10</v>
      </c>
      <c r="S7" s="10">
        <v>10</v>
      </c>
      <c r="T7" s="11">
        <f>B7*9</f>
        <v>90</v>
      </c>
      <c r="U7" s="11">
        <f>C7+E7+G7+I7+K7+M7+O7+Q7+S7</f>
        <v>90</v>
      </c>
      <c r="V7" s="25">
        <f>(U7/T7)*100</f>
        <v>100</v>
      </c>
    </row>
    <row r="8" spans="1:22" ht="20.100000000000001" customHeight="1" thickBot="1" x14ac:dyDescent="0.3">
      <c r="A8" s="24" t="s">
        <v>10</v>
      </c>
      <c r="B8" s="10">
        <v>105</v>
      </c>
      <c r="C8" s="10">
        <v>105</v>
      </c>
      <c r="D8" s="10">
        <v>105</v>
      </c>
      <c r="E8" s="10">
        <v>110</v>
      </c>
      <c r="F8" s="10">
        <v>105</v>
      </c>
      <c r="G8" s="10">
        <v>101</v>
      </c>
      <c r="H8" s="10">
        <v>105</v>
      </c>
      <c r="I8" s="10">
        <v>95</v>
      </c>
      <c r="J8" s="10">
        <v>105</v>
      </c>
      <c r="K8" s="10">
        <v>80</v>
      </c>
      <c r="L8" s="10">
        <v>105</v>
      </c>
      <c r="M8" s="10">
        <v>106</v>
      </c>
      <c r="N8" s="10">
        <v>105</v>
      </c>
      <c r="O8" s="10">
        <v>85</v>
      </c>
      <c r="P8" s="10">
        <v>105</v>
      </c>
      <c r="Q8" s="10">
        <v>121</v>
      </c>
      <c r="R8" s="10">
        <v>105</v>
      </c>
      <c r="S8" s="10">
        <v>105</v>
      </c>
      <c r="T8" s="11">
        <f t="shared" ref="T8:T33" si="0">B8*9</f>
        <v>945</v>
      </c>
      <c r="U8" s="11">
        <f t="shared" ref="U8:U33" si="1">C8+E8+G8+I8+K8+M8+O8+Q8+S8</f>
        <v>908</v>
      </c>
      <c r="V8" s="25">
        <f>(U8/T8)*100</f>
        <v>96.084656084656089</v>
      </c>
    </row>
    <row r="9" spans="1:22" ht="20.100000000000001" customHeight="1" thickBot="1" x14ac:dyDescent="0.3">
      <c r="A9" s="24" t="s">
        <v>11</v>
      </c>
      <c r="B9" s="10">
        <v>75</v>
      </c>
      <c r="C9" s="10">
        <v>80</v>
      </c>
      <c r="D9" s="10">
        <v>75</v>
      </c>
      <c r="E9" s="10">
        <v>80</v>
      </c>
      <c r="F9" s="10">
        <v>75</v>
      </c>
      <c r="G9" s="10">
        <v>70</v>
      </c>
      <c r="H9" s="10">
        <v>75</v>
      </c>
      <c r="I9" s="10">
        <v>60</v>
      </c>
      <c r="J9" s="10">
        <v>75</v>
      </c>
      <c r="K9" s="10">
        <v>80</v>
      </c>
      <c r="L9" s="10">
        <v>75</v>
      </c>
      <c r="M9" s="10">
        <v>60</v>
      </c>
      <c r="N9" s="10">
        <v>75</v>
      </c>
      <c r="O9" s="10">
        <v>80</v>
      </c>
      <c r="P9" s="10">
        <v>75</v>
      </c>
      <c r="Q9" s="10">
        <v>80</v>
      </c>
      <c r="R9" s="10">
        <v>75</v>
      </c>
      <c r="S9" s="10">
        <v>80</v>
      </c>
      <c r="T9" s="11">
        <f t="shared" si="0"/>
        <v>675</v>
      </c>
      <c r="U9" s="11">
        <f t="shared" si="1"/>
        <v>670</v>
      </c>
      <c r="V9" s="25">
        <f t="shared" ref="V9:V32" si="2">(U9/T9)*100</f>
        <v>99.259259259259252</v>
      </c>
    </row>
    <row r="10" spans="1:22" ht="20.100000000000001" customHeight="1" thickBot="1" x14ac:dyDescent="0.3">
      <c r="A10" s="24" t="s">
        <v>12</v>
      </c>
      <c r="B10" s="10">
        <v>15</v>
      </c>
      <c r="C10" s="10">
        <v>8</v>
      </c>
      <c r="D10" s="10">
        <v>15</v>
      </c>
      <c r="E10" s="10">
        <v>16</v>
      </c>
      <c r="F10" s="10">
        <v>15</v>
      </c>
      <c r="G10" s="10">
        <v>12</v>
      </c>
      <c r="H10" s="10">
        <v>15</v>
      </c>
      <c r="I10" s="10">
        <v>18</v>
      </c>
      <c r="J10" s="10">
        <v>15</v>
      </c>
      <c r="K10" s="10">
        <v>16</v>
      </c>
      <c r="L10" s="10">
        <v>15</v>
      </c>
      <c r="M10" s="10">
        <v>33</v>
      </c>
      <c r="N10" s="10">
        <v>15</v>
      </c>
      <c r="O10" s="10">
        <v>42</v>
      </c>
      <c r="P10" s="10">
        <v>15</v>
      </c>
      <c r="Q10" s="10">
        <v>16</v>
      </c>
      <c r="R10" s="10">
        <v>15</v>
      </c>
      <c r="S10" s="10">
        <v>16</v>
      </c>
      <c r="T10" s="11">
        <f t="shared" si="0"/>
        <v>135</v>
      </c>
      <c r="U10" s="11">
        <f t="shared" si="1"/>
        <v>177</v>
      </c>
      <c r="V10" s="25">
        <f>(U10/T10)*100</f>
        <v>131.11111111111111</v>
      </c>
    </row>
    <row r="11" spans="1:22" ht="21" customHeight="1" thickBot="1" x14ac:dyDescent="0.3">
      <c r="A11" s="24" t="s">
        <v>69</v>
      </c>
      <c r="B11" s="10">
        <v>50</v>
      </c>
      <c r="C11" s="10">
        <v>125</v>
      </c>
      <c r="D11" s="10">
        <v>125</v>
      </c>
      <c r="E11" s="10">
        <v>125</v>
      </c>
      <c r="F11" s="10">
        <v>125</v>
      </c>
      <c r="G11" s="10">
        <v>125</v>
      </c>
      <c r="H11" s="10">
        <v>125</v>
      </c>
      <c r="I11" s="10">
        <v>100</v>
      </c>
      <c r="J11" s="10">
        <v>125</v>
      </c>
      <c r="K11" s="10">
        <v>135</v>
      </c>
      <c r="L11" s="10">
        <v>125</v>
      </c>
      <c r="M11" s="10">
        <v>154</v>
      </c>
      <c r="N11" s="10">
        <v>125</v>
      </c>
      <c r="O11" s="10">
        <v>128</v>
      </c>
      <c r="P11" s="10">
        <v>125</v>
      </c>
      <c r="Q11" s="10">
        <v>125</v>
      </c>
      <c r="R11" s="10">
        <v>125</v>
      </c>
      <c r="S11" s="10">
        <v>125</v>
      </c>
      <c r="T11" s="11">
        <f t="shared" si="0"/>
        <v>450</v>
      </c>
      <c r="U11" s="11">
        <f t="shared" si="1"/>
        <v>1142</v>
      </c>
      <c r="V11" s="25">
        <f t="shared" si="2"/>
        <v>253.7777777777778</v>
      </c>
    </row>
    <row r="12" spans="1:22" ht="18.75" customHeight="1" thickBot="1" x14ac:dyDescent="0.3">
      <c r="A12" s="24" t="s">
        <v>13</v>
      </c>
      <c r="B12" s="10">
        <v>40</v>
      </c>
      <c r="C12" s="10">
        <v>45</v>
      </c>
      <c r="D12" s="10">
        <v>40</v>
      </c>
      <c r="E12" s="10">
        <v>45</v>
      </c>
      <c r="F12" s="10">
        <v>40</v>
      </c>
      <c r="G12" s="10">
        <v>30</v>
      </c>
      <c r="H12" s="10">
        <v>40</v>
      </c>
      <c r="I12" s="10">
        <v>45</v>
      </c>
      <c r="J12" s="10">
        <v>40</v>
      </c>
      <c r="K12" s="10">
        <v>40</v>
      </c>
      <c r="L12" s="10">
        <v>40</v>
      </c>
      <c r="M12" s="10">
        <v>45</v>
      </c>
      <c r="N12" s="10">
        <v>40</v>
      </c>
      <c r="O12" s="10">
        <v>40</v>
      </c>
      <c r="P12" s="10">
        <v>40</v>
      </c>
      <c r="Q12" s="10">
        <v>35</v>
      </c>
      <c r="R12" s="10">
        <v>40</v>
      </c>
      <c r="S12" s="10">
        <v>40</v>
      </c>
      <c r="T12" s="11">
        <f t="shared" si="0"/>
        <v>360</v>
      </c>
      <c r="U12" s="11">
        <f t="shared" si="1"/>
        <v>365</v>
      </c>
      <c r="V12" s="25">
        <f t="shared" si="2"/>
        <v>101.38888888888889</v>
      </c>
    </row>
    <row r="13" spans="1:22" ht="20.100000000000001" customHeight="1" thickBot="1" x14ac:dyDescent="0.3">
      <c r="A13" s="24" t="s">
        <v>14</v>
      </c>
      <c r="B13" s="10">
        <v>50</v>
      </c>
      <c r="C13" s="10">
        <v>40</v>
      </c>
      <c r="D13" s="10">
        <v>50</v>
      </c>
      <c r="E13" s="10">
        <v>45</v>
      </c>
      <c r="F13" s="10">
        <v>50</v>
      </c>
      <c r="G13" s="10">
        <v>70</v>
      </c>
      <c r="H13" s="10">
        <v>50</v>
      </c>
      <c r="I13" s="10">
        <v>45</v>
      </c>
      <c r="J13" s="10">
        <v>50</v>
      </c>
      <c r="K13" s="10">
        <v>60</v>
      </c>
      <c r="L13" s="10">
        <v>50</v>
      </c>
      <c r="M13" s="10">
        <v>50</v>
      </c>
      <c r="N13" s="10">
        <v>50</v>
      </c>
      <c r="O13" s="10">
        <v>45</v>
      </c>
      <c r="P13" s="10">
        <v>50</v>
      </c>
      <c r="Q13" s="10">
        <v>45</v>
      </c>
      <c r="R13" s="10">
        <v>50</v>
      </c>
      <c r="S13" s="10">
        <v>50</v>
      </c>
      <c r="T13" s="11">
        <f t="shared" si="0"/>
        <v>450</v>
      </c>
      <c r="U13" s="11">
        <f t="shared" si="1"/>
        <v>450</v>
      </c>
      <c r="V13" s="25">
        <f t="shared" si="2"/>
        <v>100</v>
      </c>
    </row>
    <row r="14" spans="1:22" ht="20.100000000000001" customHeight="1" thickBot="1" x14ac:dyDescent="0.3">
      <c r="A14" s="24" t="s">
        <v>15</v>
      </c>
      <c r="B14" s="10">
        <v>15</v>
      </c>
      <c r="C14" s="10">
        <v>15</v>
      </c>
      <c r="D14" s="10">
        <v>15</v>
      </c>
      <c r="E14" s="10">
        <v>15</v>
      </c>
      <c r="F14" s="10">
        <v>15</v>
      </c>
      <c r="G14" s="10">
        <v>15</v>
      </c>
      <c r="H14" s="10">
        <v>15</v>
      </c>
      <c r="I14" s="10">
        <v>15</v>
      </c>
      <c r="J14" s="10">
        <v>15</v>
      </c>
      <c r="K14" s="10">
        <v>15</v>
      </c>
      <c r="L14" s="10">
        <v>15</v>
      </c>
      <c r="M14" s="10">
        <v>15</v>
      </c>
      <c r="N14" s="10">
        <v>15</v>
      </c>
      <c r="O14" s="10">
        <v>15</v>
      </c>
      <c r="P14" s="10">
        <v>15</v>
      </c>
      <c r="Q14" s="10">
        <v>15</v>
      </c>
      <c r="R14" s="10">
        <v>15</v>
      </c>
      <c r="S14" s="10">
        <v>15</v>
      </c>
      <c r="T14" s="11">
        <f t="shared" si="0"/>
        <v>135</v>
      </c>
      <c r="U14" s="11">
        <f t="shared" si="1"/>
        <v>135</v>
      </c>
      <c r="V14" s="25">
        <f>(U14/T14)*100</f>
        <v>100</v>
      </c>
    </row>
    <row r="15" spans="1:22" ht="20.100000000000001" customHeight="1" thickBot="1" x14ac:dyDescent="0.3">
      <c r="A15" s="24" t="s">
        <v>16</v>
      </c>
      <c r="B15" s="10">
        <v>25</v>
      </c>
      <c r="C15" s="10">
        <v>30</v>
      </c>
      <c r="D15" s="10">
        <v>25</v>
      </c>
      <c r="E15" s="10">
        <v>20</v>
      </c>
      <c r="F15" s="10">
        <v>25</v>
      </c>
      <c r="G15" s="10">
        <v>30</v>
      </c>
      <c r="H15" s="10">
        <v>25</v>
      </c>
      <c r="I15" s="10">
        <v>20</v>
      </c>
      <c r="J15" s="10">
        <v>25</v>
      </c>
      <c r="K15" s="10">
        <v>32</v>
      </c>
      <c r="L15" s="10">
        <v>25</v>
      </c>
      <c r="M15" s="10">
        <v>25</v>
      </c>
      <c r="N15" s="10">
        <v>25</v>
      </c>
      <c r="O15" s="10">
        <v>20</v>
      </c>
      <c r="P15" s="10">
        <v>25</v>
      </c>
      <c r="Q15" s="10">
        <v>23</v>
      </c>
      <c r="R15" s="10">
        <v>25</v>
      </c>
      <c r="S15" s="10">
        <v>30</v>
      </c>
      <c r="T15" s="11">
        <f t="shared" si="0"/>
        <v>225</v>
      </c>
      <c r="U15" s="11">
        <f t="shared" si="1"/>
        <v>230</v>
      </c>
      <c r="V15" s="25">
        <f>(U15/T15)*100</f>
        <v>102.22222222222221</v>
      </c>
    </row>
    <row r="16" spans="1:22" ht="20.100000000000001" customHeight="1" thickBot="1" x14ac:dyDescent="0.3">
      <c r="A16" s="24" t="s">
        <v>17</v>
      </c>
      <c r="B16" s="10">
        <v>30</v>
      </c>
      <c r="C16" s="10">
        <v>30</v>
      </c>
      <c r="D16" s="10">
        <v>30</v>
      </c>
      <c r="E16" s="10">
        <v>29</v>
      </c>
      <c r="F16" s="10">
        <v>30</v>
      </c>
      <c r="G16" s="10">
        <v>30</v>
      </c>
      <c r="H16" s="10">
        <v>30</v>
      </c>
      <c r="I16" s="10">
        <v>30</v>
      </c>
      <c r="J16" s="10">
        <v>30</v>
      </c>
      <c r="K16" s="10">
        <v>30</v>
      </c>
      <c r="L16" s="10">
        <v>30</v>
      </c>
      <c r="M16" s="10">
        <v>30</v>
      </c>
      <c r="N16" s="10">
        <v>30</v>
      </c>
      <c r="O16" s="10">
        <v>30</v>
      </c>
      <c r="P16" s="10">
        <v>30</v>
      </c>
      <c r="Q16" s="10">
        <v>30</v>
      </c>
      <c r="R16" s="10">
        <v>30</v>
      </c>
      <c r="S16" s="10">
        <v>30</v>
      </c>
      <c r="T16" s="11">
        <f t="shared" si="0"/>
        <v>270</v>
      </c>
      <c r="U16" s="11">
        <f t="shared" si="1"/>
        <v>269</v>
      </c>
      <c r="V16" s="25">
        <f t="shared" si="2"/>
        <v>99.629629629629633</v>
      </c>
    </row>
    <row r="17" spans="1:22" ht="20.100000000000001" customHeight="1" thickBot="1" x14ac:dyDescent="0.3">
      <c r="A17" s="24" t="s">
        <v>18</v>
      </c>
      <c r="B17" s="10">
        <v>27</v>
      </c>
      <c r="C17" s="10">
        <v>20</v>
      </c>
      <c r="D17" s="10">
        <v>27</v>
      </c>
      <c r="E17" s="10">
        <v>27</v>
      </c>
      <c r="F17" s="10">
        <v>27</v>
      </c>
      <c r="G17" s="10">
        <v>27</v>
      </c>
      <c r="H17" s="10">
        <v>27</v>
      </c>
      <c r="I17" s="10">
        <v>30</v>
      </c>
      <c r="J17" s="10">
        <v>27</v>
      </c>
      <c r="K17" s="10">
        <v>32</v>
      </c>
      <c r="L17" s="10">
        <v>27</v>
      </c>
      <c r="M17" s="10">
        <v>27</v>
      </c>
      <c r="N17" s="10">
        <v>27</v>
      </c>
      <c r="O17" s="10">
        <v>25</v>
      </c>
      <c r="P17" s="10">
        <v>27</v>
      </c>
      <c r="Q17" s="10">
        <v>24</v>
      </c>
      <c r="R17" s="10">
        <v>27</v>
      </c>
      <c r="S17" s="10">
        <v>27</v>
      </c>
      <c r="T17" s="11">
        <f t="shared" si="0"/>
        <v>243</v>
      </c>
      <c r="U17" s="11">
        <f t="shared" si="1"/>
        <v>239</v>
      </c>
      <c r="V17" s="25">
        <f t="shared" si="2"/>
        <v>98.353909465020578</v>
      </c>
    </row>
    <row r="18" spans="1:22" ht="20.100000000000001" customHeight="1" thickBot="1" x14ac:dyDescent="0.3">
      <c r="A18" s="24" t="s">
        <v>19</v>
      </c>
      <c r="B18" s="10">
        <v>50</v>
      </c>
      <c r="C18" s="10">
        <v>52</v>
      </c>
      <c r="D18" s="10">
        <v>50</v>
      </c>
      <c r="E18" s="10">
        <v>56</v>
      </c>
      <c r="F18" s="10">
        <v>50</v>
      </c>
      <c r="G18" s="10">
        <v>48</v>
      </c>
      <c r="H18" s="10">
        <v>50</v>
      </c>
      <c r="I18" s="10">
        <v>45</v>
      </c>
      <c r="J18" s="10">
        <v>50</v>
      </c>
      <c r="K18" s="10">
        <v>58</v>
      </c>
      <c r="L18" s="10">
        <v>50</v>
      </c>
      <c r="M18" s="10">
        <v>51</v>
      </c>
      <c r="N18" s="10">
        <v>50</v>
      </c>
      <c r="O18" s="10">
        <v>47</v>
      </c>
      <c r="P18" s="10">
        <v>50</v>
      </c>
      <c r="Q18" s="10">
        <v>45</v>
      </c>
      <c r="R18" s="10">
        <v>50</v>
      </c>
      <c r="S18" s="10">
        <v>45</v>
      </c>
      <c r="T18" s="11">
        <f t="shared" si="0"/>
        <v>450</v>
      </c>
      <c r="U18" s="11">
        <f t="shared" si="1"/>
        <v>447</v>
      </c>
      <c r="V18" s="25">
        <f t="shared" si="2"/>
        <v>99.333333333333329</v>
      </c>
    </row>
    <row r="19" spans="1:22" ht="20.100000000000001" customHeight="1" thickBot="1" x14ac:dyDescent="0.3">
      <c r="A19" s="24" t="s">
        <v>20</v>
      </c>
      <c r="B19" s="10">
        <v>4</v>
      </c>
      <c r="C19" s="10">
        <v>4</v>
      </c>
      <c r="D19" s="10">
        <v>4</v>
      </c>
      <c r="E19" s="10">
        <v>4</v>
      </c>
      <c r="F19" s="10">
        <v>4</v>
      </c>
      <c r="G19" s="10">
        <v>4</v>
      </c>
      <c r="H19" s="10">
        <v>4</v>
      </c>
      <c r="I19" s="10">
        <v>4</v>
      </c>
      <c r="J19" s="10">
        <v>4</v>
      </c>
      <c r="K19" s="10">
        <v>4</v>
      </c>
      <c r="L19" s="10">
        <v>4</v>
      </c>
      <c r="M19" s="10">
        <v>4</v>
      </c>
      <c r="N19" s="10">
        <v>4</v>
      </c>
      <c r="O19" s="10">
        <v>4</v>
      </c>
      <c r="P19" s="10">
        <v>4</v>
      </c>
      <c r="Q19" s="10">
        <v>4</v>
      </c>
      <c r="R19" s="10">
        <v>4</v>
      </c>
      <c r="S19" s="10">
        <v>4</v>
      </c>
      <c r="T19" s="11">
        <f t="shared" si="0"/>
        <v>36</v>
      </c>
      <c r="U19" s="11">
        <f t="shared" si="1"/>
        <v>36</v>
      </c>
      <c r="V19" s="25">
        <f t="shared" si="2"/>
        <v>100</v>
      </c>
    </row>
    <row r="20" spans="1:22" ht="20.100000000000001" customHeight="1" thickBot="1" x14ac:dyDescent="0.3">
      <c r="A20" s="24" t="s">
        <v>21</v>
      </c>
      <c r="B20" s="10">
        <v>48</v>
      </c>
      <c r="C20" s="10">
        <v>56</v>
      </c>
      <c r="D20" s="10">
        <v>48</v>
      </c>
      <c r="E20" s="10">
        <v>40</v>
      </c>
      <c r="F20" s="10">
        <v>48</v>
      </c>
      <c r="G20" s="10">
        <v>52</v>
      </c>
      <c r="H20" s="10">
        <v>48</v>
      </c>
      <c r="I20" s="10">
        <v>42</v>
      </c>
      <c r="J20" s="10">
        <v>48</v>
      </c>
      <c r="K20" s="10">
        <v>56</v>
      </c>
      <c r="L20" s="10">
        <v>48</v>
      </c>
      <c r="M20" s="10">
        <v>40</v>
      </c>
      <c r="N20" s="10">
        <v>48</v>
      </c>
      <c r="O20" s="10">
        <v>48</v>
      </c>
      <c r="P20" s="10">
        <v>48</v>
      </c>
      <c r="Q20" s="10">
        <v>48</v>
      </c>
      <c r="R20" s="10">
        <v>48</v>
      </c>
      <c r="S20" s="10">
        <v>48</v>
      </c>
      <c r="T20" s="11">
        <f t="shared" si="0"/>
        <v>432</v>
      </c>
      <c r="U20" s="11">
        <f t="shared" si="1"/>
        <v>430</v>
      </c>
      <c r="V20" s="25">
        <f t="shared" si="2"/>
        <v>99.537037037037038</v>
      </c>
    </row>
    <row r="21" spans="1:22" ht="20.100000000000001" customHeight="1" thickBot="1" x14ac:dyDescent="0.3">
      <c r="A21" s="24" t="s">
        <v>22</v>
      </c>
      <c r="B21" s="10">
        <v>250</v>
      </c>
      <c r="C21" s="10">
        <v>270</v>
      </c>
      <c r="D21" s="10">
        <v>250</v>
      </c>
      <c r="E21" s="10">
        <v>230</v>
      </c>
      <c r="F21" s="10">
        <v>250</v>
      </c>
      <c r="G21" s="10">
        <v>280</v>
      </c>
      <c r="H21" s="10">
        <v>250</v>
      </c>
      <c r="I21" s="10">
        <v>220</v>
      </c>
      <c r="J21" s="10">
        <v>250</v>
      </c>
      <c r="K21" s="10">
        <v>300</v>
      </c>
      <c r="L21" s="10">
        <v>250</v>
      </c>
      <c r="M21" s="10">
        <v>250</v>
      </c>
      <c r="N21" s="10">
        <v>250</v>
      </c>
      <c r="O21" s="10">
        <v>225</v>
      </c>
      <c r="P21" s="10">
        <v>250</v>
      </c>
      <c r="Q21" s="10">
        <v>225</v>
      </c>
      <c r="R21" s="10">
        <v>250</v>
      </c>
      <c r="S21" s="10">
        <v>250</v>
      </c>
      <c r="T21" s="11">
        <f t="shared" si="0"/>
        <v>2250</v>
      </c>
      <c r="U21" s="11">
        <f t="shared" si="1"/>
        <v>2250</v>
      </c>
      <c r="V21" s="25">
        <f t="shared" si="2"/>
        <v>100</v>
      </c>
    </row>
    <row r="22" spans="1:22" ht="19.5" customHeight="1" thickBot="1" x14ac:dyDescent="0.3">
      <c r="A22" s="24" t="s">
        <v>23</v>
      </c>
      <c r="B22" s="10">
        <v>100</v>
      </c>
      <c r="C22" s="10">
        <v>98</v>
      </c>
      <c r="D22" s="10">
        <v>100</v>
      </c>
      <c r="E22" s="10">
        <v>98</v>
      </c>
      <c r="F22" s="10">
        <v>100</v>
      </c>
      <c r="G22" s="10">
        <v>81</v>
      </c>
      <c r="H22" s="10">
        <v>100</v>
      </c>
      <c r="I22" s="10">
        <v>112</v>
      </c>
      <c r="J22" s="10">
        <v>100</v>
      </c>
      <c r="K22" s="10">
        <v>100</v>
      </c>
      <c r="L22" s="10">
        <v>100</v>
      </c>
      <c r="M22" s="10">
        <v>101</v>
      </c>
      <c r="N22" s="10">
        <v>100</v>
      </c>
      <c r="O22" s="10">
        <v>110</v>
      </c>
      <c r="P22" s="10">
        <v>100</v>
      </c>
      <c r="Q22" s="10">
        <v>99</v>
      </c>
      <c r="R22" s="10">
        <v>100</v>
      </c>
      <c r="S22" s="10">
        <v>92</v>
      </c>
      <c r="T22" s="11">
        <f t="shared" si="0"/>
        <v>900</v>
      </c>
      <c r="U22" s="11">
        <f t="shared" si="1"/>
        <v>891</v>
      </c>
      <c r="V22" s="25">
        <f>(U22/T22)*100</f>
        <v>99</v>
      </c>
    </row>
    <row r="23" spans="1:22" ht="20.100000000000001" customHeight="1" thickBot="1" x14ac:dyDescent="0.3">
      <c r="A23" s="24" t="s">
        <v>71</v>
      </c>
      <c r="B23" s="123">
        <v>20</v>
      </c>
      <c r="C23" s="10">
        <v>21</v>
      </c>
      <c r="D23" s="93">
        <v>20</v>
      </c>
      <c r="E23" s="10">
        <v>20</v>
      </c>
      <c r="F23" s="93">
        <v>20</v>
      </c>
      <c r="G23" s="10">
        <v>17</v>
      </c>
      <c r="H23" s="93">
        <v>20</v>
      </c>
      <c r="I23" s="10">
        <v>15</v>
      </c>
      <c r="J23" s="93">
        <v>20</v>
      </c>
      <c r="K23" s="10">
        <v>19</v>
      </c>
      <c r="L23" s="93">
        <v>20</v>
      </c>
      <c r="M23" s="10">
        <v>17</v>
      </c>
      <c r="N23" s="93">
        <v>20</v>
      </c>
      <c r="O23" s="10">
        <v>18</v>
      </c>
      <c r="P23" s="93">
        <v>20</v>
      </c>
      <c r="Q23" s="10">
        <v>13</v>
      </c>
      <c r="R23" s="93">
        <v>20</v>
      </c>
      <c r="S23" s="10">
        <v>20</v>
      </c>
      <c r="T23" s="11">
        <f t="shared" si="0"/>
        <v>180</v>
      </c>
      <c r="U23" s="11">
        <f t="shared" si="1"/>
        <v>160</v>
      </c>
      <c r="V23" s="122">
        <f>((U23+U24)/T23)*100</f>
        <v>99.444444444444443</v>
      </c>
    </row>
    <row r="24" spans="1:22" ht="20.100000000000001" customHeight="1" thickBot="1" x14ac:dyDescent="0.3">
      <c r="A24" s="24" t="s">
        <v>72</v>
      </c>
      <c r="B24" s="123"/>
      <c r="C24" s="10">
        <v>4</v>
      </c>
      <c r="D24" s="94"/>
      <c r="E24" s="10">
        <v>0</v>
      </c>
      <c r="F24" s="94"/>
      <c r="G24" s="10">
        <v>3</v>
      </c>
      <c r="H24" s="94"/>
      <c r="I24" s="10">
        <v>0</v>
      </c>
      <c r="J24" s="94"/>
      <c r="K24" s="10">
        <v>0</v>
      </c>
      <c r="L24" s="94"/>
      <c r="M24" s="10">
        <v>3</v>
      </c>
      <c r="N24" s="94"/>
      <c r="O24" s="10">
        <v>2</v>
      </c>
      <c r="P24" s="94"/>
      <c r="Q24" s="10">
        <v>7</v>
      </c>
      <c r="R24" s="94"/>
      <c r="S24" s="10">
        <v>0</v>
      </c>
      <c r="T24" s="11">
        <f t="shared" si="0"/>
        <v>0</v>
      </c>
      <c r="U24" s="11">
        <f t="shared" si="1"/>
        <v>19</v>
      </c>
      <c r="V24" s="122"/>
    </row>
    <row r="25" spans="1:22" ht="21" customHeight="1" thickBot="1" x14ac:dyDescent="0.3">
      <c r="A25" s="24" t="s">
        <v>64</v>
      </c>
      <c r="B25" s="10">
        <v>80</v>
      </c>
      <c r="C25" s="10">
        <v>5</v>
      </c>
      <c r="D25" s="10">
        <v>5</v>
      </c>
      <c r="E25" s="10">
        <v>5</v>
      </c>
      <c r="F25" s="10">
        <v>5</v>
      </c>
      <c r="G25" s="10">
        <v>5</v>
      </c>
      <c r="H25" s="10">
        <v>5</v>
      </c>
      <c r="I25" s="10">
        <v>5</v>
      </c>
      <c r="J25" s="10">
        <v>5</v>
      </c>
      <c r="K25" s="10">
        <v>5</v>
      </c>
      <c r="L25" s="10">
        <v>5</v>
      </c>
      <c r="M25" s="10">
        <v>5</v>
      </c>
      <c r="N25" s="10">
        <v>5</v>
      </c>
      <c r="O25" s="10">
        <v>5</v>
      </c>
      <c r="P25" s="10">
        <v>5</v>
      </c>
      <c r="Q25" s="10">
        <v>5</v>
      </c>
      <c r="R25" s="10">
        <v>5</v>
      </c>
      <c r="S25" s="10">
        <v>5</v>
      </c>
      <c r="T25" s="11">
        <f t="shared" si="0"/>
        <v>720</v>
      </c>
      <c r="U25" s="11">
        <f t="shared" si="1"/>
        <v>45</v>
      </c>
      <c r="V25" s="25">
        <f>(U25/T25)*100</f>
        <v>6.25</v>
      </c>
    </row>
    <row r="26" spans="1:22" ht="20.100000000000001" customHeight="1" thickBot="1" x14ac:dyDescent="0.3">
      <c r="A26" s="24" t="s">
        <v>24</v>
      </c>
      <c r="B26" s="10">
        <v>64</v>
      </c>
      <c r="C26" s="10">
        <v>64</v>
      </c>
      <c r="D26" s="10">
        <v>64</v>
      </c>
      <c r="E26" s="10">
        <v>64</v>
      </c>
      <c r="F26" s="10">
        <v>64</v>
      </c>
      <c r="G26" s="10">
        <v>64</v>
      </c>
      <c r="H26" s="10">
        <v>64</v>
      </c>
      <c r="I26" s="10">
        <v>64</v>
      </c>
      <c r="J26" s="10">
        <v>64</v>
      </c>
      <c r="K26" s="10">
        <v>73</v>
      </c>
      <c r="L26" s="10">
        <v>64</v>
      </c>
      <c r="M26" s="10">
        <v>64</v>
      </c>
      <c r="N26" s="10">
        <v>64</v>
      </c>
      <c r="O26" s="10">
        <v>60</v>
      </c>
      <c r="P26" s="10">
        <v>64</v>
      </c>
      <c r="Q26" s="10">
        <v>60</v>
      </c>
      <c r="R26" s="10">
        <v>64</v>
      </c>
      <c r="S26" s="10">
        <v>64</v>
      </c>
      <c r="T26" s="11">
        <f t="shared" si="0"/>
        <v>576</v>
      </c>
      <c r="U26" s="11">
        <f t="shared" si="1"/>
        <v>577</v>
      </c>
      <c r="V26" s="25">
        <f t="shared" si="2"/>
        <v>100.17361111111111</v>
      </c>
    </row>
    <row r="27" spans="1:22" ht="20.100000000000001" customHeight="1" thickBot="1" x14ac:dyDescent="0.3">
      <c r="A27" s="24" t="s">
        <v>25</v>
      </c>
      <c r="B27" s="10">
        <v>70</v>
      </c>
      <c r="C27" s="10">
        <v>65</v>
      </c>
      <c r="D27" s="10">
        <v>70</v>
      </c>
      <c r="E27" s="10">
        <v>70</v>
      </c>
      <c r="F27" s="10">
        <v>70</v>
      </c>
      <c r="G27" s="10">
        <v>85</v>
      </c>
      <c r="H27" s="10">
        <v>70</v>
      </c>
      <c r="I27" s="10">
        <v>60</v>
      </c>
      <c r="J27" s="10">
        <v>70</v>
      </c>
      <c r="K27" s="10">
        <v>72</v>
      </c>
      <c r="L27" s="10">
        <v>70</v>
      </c>
      <c r="M27" s="10">
        <v>102</v>
      </c>
      <c r="N27" s="10">
        <v>70</v>
      </c>
      <c r="O27" s="10">
        <v>42</v>
      </c>
      <c r="P27" s="10">
        <v>70</v>
      </c>
      <c r="Q27" s="10">
        <v>72</v>
      </c>
      <c r="R27" s="10">
        <v>70</v>
      </c>
      <c r="S27" s="10">
        <v>73</v>
      </c>
      <c r="T27" s="11">
        <f t="shared" si="0"/>
        <v>630</v>
      </c>
      <c r="U27" s="11">
        <f t="shared" si="1"/>
        <v>641</v>
      </c>
      <c r="V27" s="25">
        <f t="shared" si="2"/>
        <v>101.74603174603175</v>
      </c>
    </row>
    <row r="28" spans="1:22" ht="20.100000000000001" customHeight="1" thickBot="1" x14ac:dyDescent="0.3">
      <c r="A28" s="24" t="s">
        <v>26</v>
      </c>
      <c r="B28" s="10">
        <v>20</v>
      </c>
      <c r="C28" s="10">
        <v>22</v>
      </c>
      <c r="D28" s="10">
        <v>20</v>
      </c>
      <c r="E28" s="10">
        <v>22</v>
      </c>
      <c r="F28" s="10">
        <v>20</v>
      </c>
      <c r="G28" s="10">
        <v>16</v>
      </c>
      <c r="H28" s="10">
        <v>20</v>
      </c>
      <c r="I28" s="10">
        <v>20</v>
      </c>
      <c r="J28" s="10">
        <v>20</v>
      </c>
      <c r="K28" s="10">
        <v>28</v>
      </c>
      <c r="L28" s="10">
        <v>20</v>
      </c>
      <c r="M28" s="10">
        <v>20</v>
      </c>
      <c r="N28" s="10">
        <v>20</v>
      </c>
      <c r="O28" s="10">
        <v>17</v>
      </c>
      <c r="P28" s="10">
        <v>20</v>
      </c>
      <c r="Q28" s="10">
        <v>15</v>
      </c>
      <c r="R28" s="10">
        <v>20</v>
      </c>
      <c r="S28" s="10">
        <v>15</v>
      </c>
      <c r="T28" s="11">
        <f t="shared" si="0"/>
        <v>180</v>
      </c>
      <c r="U28" s="11">
        <f t="shared" si="1"/>
        <v>175</v>
      </c>
      <c r="V28" s="25">
        <f t="shared" si="2"/>
        <v>97.222222222222214</v>
      </c>
    </row>
    <row r="29" spans="1:22" ht="20.100000000000001" customHeight="1" thickBot="1" x14ac:dyDescent="0.3">
      <c r="A29" s="24" t="s">
        <v>27</v>
      </c>
      <c r="B29" s="10">
        <v>28</v>
      </c>
      <c r="C29" s="10">
        <v>25</v>
      </c>
      <c r="D29" s="10">
        <v>28</v>
      </c>
      <c r="E29" s="10">
        <v>30</v>
      </c>
      <c r="F29" s="10">
        <v>28</v>
      </c>
      <c r="G29" s="10">
        <v>25</v>
      </c>
      <c r="H29" s="10">
        <v>28</v>
      </c>
      <c r="I29" s="10">
        <v>30</v>
      </c>
      <c r="J29" s="10">
        <v>28</v>
      </c>
      <c r="K29" s="10">
        <v>28</v>
      </c>
      <c r="L29" s="10">
        <v>28</v>
      </c>
      <c r="M29" s="10">
        <v>28</v>
      </c>
      <c r="N29" s="10">
        <v>28</v>
      </c>
      <c r="O29" s="10">
        <v>28</v>
      </c>
      <c r="P29" s="10">
        <v>28</v>
      </c>
      <c r="Q29" s="10">
        <v>28</v>
      </c>
      <c r="R29" s="10">
        <v>28</v>
      </c>
      <c r="S29" s="10">
        <v>20</v>
      </c>
      <c r="T29" s="11">
        <f t="shared" si="0"/>
        <v>252</v>
      </c>
      <c r="U29" s="11">
        <f t="shared" si="1"/>
        <v>242</v>
      </c>
      <c r="V29" s="25">
        <f t="shared" si="2"/>
        <v>96.031746031746039</v>
      </c>
    </row>
    <row r="30" spans="1:22" ht="20.100000000000001" customHeight="1" thickBot="1" x14ac:dyDescent="0.3">
      <c r="A30" s="24" t="s">
        <v>28</v>
      </c>
      <c r="B30" s="10">
        <v>10</v>
      </c>
      <c r="C30" s="10">
        <v>10</v>
      </c>
      <c r="D30" s="10">
        <v>10</v>
      </c>
      <c r="E30" s="10">
        <v>10</v>
      </c>
      <c r="F30" s="10">
        <v>10</v>
      </c>
      <c r="G30" s="10">
        <v>10</v>
      </c>
      <c r="H30" s="10">
        <v>10</v>
      </c>
      <c r="I30" s="10">
        <v>10</v>
      </c>
      <c r="J30" s="10">
        <v>10</v>
      </c>
      <c r="K30" s="10">
        <v>10</v>
      </c>
      <c r="L30" s="10">
        <v>10</v>
      </c>
      <c r="M30" s="10">
        <v>10</v>
      </c>
      <c r="N30" s="10">
        <v>10</v>
      </c>
      <c r="O30" s="10">
        <v>10</v>
      </c>
      <c r="P30" s="10">
        <v>10</v>
      </c>
      <c r="Q30" s="10">
        <v>10</v>
      </c>
      <c r="R30" s="10">
        <v>10</v>
      </c>
      <c r="S30" s="10">
        <v>10</v>
      </c>
      <c r="T30" s="11">
        <f t="shared" si="0"/>
        <v>90</v>
      </c>
      <c r="U30" s="11">
        <f t="shared" si="1"/>
        <v>90</v>
      </c>
      <c r="V30" s="25">
        <f t="shared" si="2"/>
        <v>100</v>
      </c>
    </row>
    <row r="31" spans="1:22" ht="20.100000000000001" customHeight="1" thickBot="1" x14ac:dyDescent="0.3">
      <c r="A31" s="24" t="s">
        <v>29</v>
      </c>
      <c r="B31" s="10">
        <v>35</v>
      </c>
      <c r="C31" s="10">
        <v>40</v>
      </c>
      <c r="D31" s="10">
        <v>35</v>
      </c>
      <c r="E31" s="10">
        <v>30</v>
      </c>
      <c r="F31" s="10">
        <v>35</v>
      </c>
      <c r="G31" s="10">
        <v>35</v>
      </c>
      <c r="H31" s="10">
        <v>35</v>
      </c>
      <c r="I31" s="10">
        <v>35</v>
      </c>
      <c r="J31" s="10">
        <v>35</v>
      </c>
      <c r="K31" s="10">
        <v>40</v>
      </c>
      <c r="L31" s="10">
        <v>35</v>
      </c>
      <c r="M31" s="10">
        <v>35</v>
      </c>
      <c r="N31" s="10">
        <v>35</v>
      </c>
      <c r="O31" s="10">
        <v>25</v>
      </c>
      <c r="P31" s="10">
        <v>35</v>
      </c>
      <c r="Q31" s="10">
        <v>30</v>
      </c>
      <c r="R31" s="10">
        <v>35</v>
      </c>
      <c r="S31" s="10">
        <v>35</v>
      </c>
      <c r="T31" s="11">
        <f t="shared" si="0"/>
        <v>315</v>
      </c>
      <c r="U31" s="11">
        <f t="shared" si="1"/>
        <v>305</v>
      </c>
      <c r="V31" s="25">
        <f t="shared" si="2"/>
        <v>96.825396825396822</v>
      </c>
    </row>
    <row r="32" spans="1:22" ht="20.100000000000001" customHeight="1" thickBot="1" x14ac:dyDescent="0.3">
      <c r="A32" s="24" t="s">
        <v>30</v>
      </c>
      <c r="B32" s="10">
        <v>35</v>
      </c>
      <c r="C32" s="10">
        <v>35</v>
      </c>
      <c r="D32" s="10">
        <v>35</v>
      </c>
      <c r="E32" s="10">
        <v>30</v>
      </c>
      <c r="F32" s="10">
        <v>35</v>
      </c>
      <c r="G32" s="10">
        <v>30</v>
      </c>
      <c r="H32" s="10">
        <v>35</v>
      </c>
      <c r="I32" s="10">
        <v>45</v>
      </c>
      <c r="J32" s="10">
        <v>35</v>
      </c>
      <c r="K32" s="10">
        <v>40</v>
      </c>
      <c r="L32" s="10">
        <v>35</v>
      </c>
      <c r="M32" s="10">
        <v>35</v>
      </c>
      <c r="N32" s="10">
        <v>35</v>
      </c>
      <c r="O32" s="10">
        <v>42</v>
      </c>
      <c r="P32" s="10">
        <v>35</v>
      </c>
      <c r="Q32" s="10">
        <v>25</v>
      </c>
      <c r="R32" s="10">
        <v>35</v>
      </c>
      <c r="S32" s="10">
        <v>35</v>
      </c>
      <c r="T32" s="11">
        <f t="shared" si="0"/>
        <v>315</v>
      </c>
      <c r="U32" s="11">
        <f t="shared" si="1"/>
        <v>317</v>
      </c>
      <c r="V32" s="25">
        <f t="shared" si="2"/>
        <v>100.63492063492063</v>
      </c>
    </row>
    <row r="33" spans="1:22" ht="20.100000000000001" customHeight="1" thickBot="1" x14ac:dyDescent="0.3">
      <c r="A33" s="24" t="s">
        <v>31</v>
      </c>
      <c r="B33" s="10">
        <v>70</v>
      </c>
      <c r="C33" s="10">
        <v>70</v>
      </c>
      <c r="D33" s="10">
        <v>70</v>
      </c>
      <c r="E33" s="10">
        <v>70</v>
      </c>
      <c r="F33" s="10">
        <v>70</v>
      </c>
      <c r="G33" s="10">
        <v>70</v>
      </c>
      <c r="H33" s="10">
        <v>70</v>
      </c>
      <c r="I33" s="10">
        <v>70</v>
      </c>
      <c r="J33" s="10">
        <v>70</v>
      </c>
      <c r="K33" s="10">
        <v>70</v>
      </c>
      <c r="L33" s="10">
        <v>70</v>
      </c>
      <c r="M33" s="10">
        <v>70</v>
      </c>
      <c r="N33" s="10">
        <v>70</v>
      </c>
      <c r="O33" s="10">
        <v>70</v>
      </c>
      <c r="P33" s="10">
        <v>70</v>
      </c>
      <c r="Q33" s="10">
        <v>70</v>
      </c>
      <c r="R33" s="10">
        <v>70</v>
      </c>
      <c r="S33" s="10">
        <v>70</v>
      </c>
      <c r="T33" s="11">
        <f t="shared" si="0"/>
        <v>630</v>
      </c>
      <c r="U33" s="11">
        <f t="shared" si="1"/>
        <v>630</v>
      </c>
      <c r="V33" s="25">
        <f>(U33/T33)*100</f>
        <v>100</v>
      </c>
    </row>
    <row r="34" spans="1:22" s="33" customFormat="1" ht="20.100000000000001" customHeight="1" thickBot="1" x14ac:dyDescent="0.3">
      <c r="A34" s="31" t="s">
        <v>3</v>
      </c>
      <c r="B34" s="29">
        <f>SUM(B7:B33)</f>
        <v>1326</v>
      </c>
      <c r="C34" s="32">
        <f>SUM(C7:C33)</f>
        <v>1349</v>
      </c>
      <c r="D34" s="29">
        <f>SUM(D7:D33)</f>
        <v>1326</v>
      </c>
      <c r="E34" s="29">
        <f t="shared" ref="E34:I34" si="3">SUM(E7:E33)</f>
        <v>1301</v>
      </c>
      <c r="F34" s="29">
        <f>SUM(F7:F33)</f>
        <v>1326</v>
      </c>
      <c r="G34" s="29">
        <f>SUM(G7:G33)</f>
        <v>1345</v>
      </c>
      <c r="H34" s="29">
        <f>SUM(H7:H33)</f>
        <v>1326</v>
      </c>
      <c r="I34" s="32">
        <f t="shared" si="3"/>
        <v>1245</v>
      </c>
      <c r="J34" s="29">
        <f t="shared" ref="J34:N34" si="4">SUM(J7:J33)</f>
        <v>1326</v>
      </c>
      <c r="K34" s="32">
        <f t="shared" si="4"/>
        <v>1433</v>
      </c>
      <c r="L34" s="29">
        <f t="shared" si="4"/>
        <v>1326</v>
      </c>
      <c r="M34" s="32">
        <f t="shared" si="4"/>
        <v>1390</v>
      </c>
      <c r="N34" s="29">
        <f t="shared" si="4"/>
        <v>1326</v>
      </c>
      <c r="O34" s="32">
        <v>25</v>
      </c>
      <c r="P34" s="29">
        <f t="shared" ref="P34:Q34" si="5">SUM(P7:P33)</f>
        <v>1326</v>
      </c>
      <c r="Q34" s="29">
        <f t="shared" si="5"/>
        <v>1280</v>
      </c>
      <c r="R34" s="29">
        <f t="shared" ref="R34:S34" si="6">SUM(R7:R33)</f>
        <v>1326</v>
      </c>
      <c r="S34" s="29">
        <f t="shared" si="6"/>
        <v>1314</v>
      </c>
      <c r="T34" s="11">
        <f>SUM(T7:T33)</f>
        <v>11934</v>
      </c>
      <c r="U34" s="11">
        <f>C34+E34+G34+I34+K34+M34+O34+S34</f>
        <v>9402</v>
      </c>
      <c r="V34" s="30">
        <f>(U34/T34)*100</f>
        <v>78.783308195072905</v>
      </c>
    </row>
    <row r="35" spans="1:22" ht="115.5" customHeight="1" thickBot="1" x14ac:dyDescent="0.3">
      <c r="A35" s="34" t="s">
        <v>70</v>
      </c>
      <c r="B35" s="100" t="s">
        <v>181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1"/>
    </row>
    <row r="36" spans="1:22" ht="15.75" thickBot="1" x14ac:dyDescent="0.3">
      <c r="A36" s="127"/>
      <c r="B36" s="127"/>
      <c r="C36" s="127"/>
      <c r="D36" s="4"/>
    </row>
    <row r="37" spans="1:22" ht="15.75" thickBot="1" x14ac:dyDescent="0.3">
      <c r="A37" s="97" t="s">
        <v>166</v>
      </c>
      <c r="B37" s="103" t="s">
        <v>58</v>
      </c>
      <c r="C37" s="103"/>
      <c r="D37" s="90" t="s">
        <v>0</v>
      </c>
      <c r="E37" s="90"/>
      <c r="F37" s="90" t="s">
        <v>1</v>
      </c>
      <c r="G37" s="90"/>
      <c r="H37" s="90" t="s">
        <v>2</v>
      </c>
      <c r="I37" s="90"/>
      <c r="J37" s="90" t="s">
        <v>183</v>
      </c>
      <c r="K37" s="90"/>
      <c r="L37" s="90" t="s">
        <v>187</v>
      </c>
      <c r="M37" s="90"/>
      <c r="N37" s="90" t="s">
        <v>188</v>
      </c>
      <c r="O37" s="90"/>
      <c r="P37" s="90" t="s">
        <v>189</v>
      </c>
      <c r="Q37" s="90"/>
      <c r="R37" s="90" t="s">
        <v>192</v>
      </c>
      <c r="S37" s="90"/>
      <c r="T37" s="90" t="s">
        <v>3</v>
      </c>
      <c r="U37" s="90"/>
      <c r="V37" s="102"/>
    </row>
    <row r="38" spans="1:22" ht="24.75" thickBot="1" x14ac:dyDescent="0.3">
      <c r="A38" s="98"/>
      <c r="B38" s="8" t="s">
        <v>32</v>
      </c>
      <c r="C38" s="8" t="s">
        <v>7</v>
      </c>
      <c r="D38" s="8" t="s">
        <v>32</v>
      </c>
      <c r="E38" s="8" t="s">
        <v>7</v>
      </c>
      <c r="F38" s="8" t="s">
        <v>32</v>
      </c>
      <c r="G38" s="8" t="s">
        <v>7</v>
      </c>
      <c r="H38" s="8" t="s">
        <v>32</v>
      </c>
      <c r="I38" s="8" t="s">
        <v>7</v>
      </c>
      <c r="J38" s="8" t="s">
        <v>32</v>
      </c>
      <c r="K38" s="8" t="s">
        <v>7</v>
      </c>
      <c r="L38" s="8" t="s">
        <v>32</v>
      </c>
      <c r="M38" s="8" t="s">
        <v>7</v>
      </c>
      <c r="N38" s="8" t="s">
        <v>32</v>
      </c>
      <c r="O38" s="8" t="s">
        <v>7</v>
      </c>
      <c r="P38" s="8" t="s">
        <v>32</v>
      </c>
      <c r="Q38" s="8" t="s">
        <v>7</v>
      </c>
      <c r="R38" s="8" t="s">
        <v>32</v>
      </c>
      <c r="S38" s="8" t="s">
        <v>7</v>
      </c>
      <c r="T38" s="8" t="s">
        <v>182</v>
      </c>
      <c r="U38" s="8" t="s">
        <v>7</v>
      </c>
      <c r="V38" s="23" t="s">
        <v>5</v>
      </c>
    </row>
    <row r="39" spans="1:22" ht="15.75" thickBot="1" x14ac:dyDescent="0.3">
      <c r="A39" s="24" t="s">
        <v>167</v>
      </c>
      <c r="B39" s="10">
        <v>200</v>
      </c>
      <c r="C39" s="10">
        <v>225</v>
      </c>
      <c r="D39" s="10">
        <v>200</v>
      </c>
      <c r="E39" s="10">
        <v>184</v>
      </c>
      <c r="F39" s="10">
        <v>200</v>
      </c>
      <c r="G39" s="10">
        <v>223</v>
      </c>
      <c r="H39" s="10">
        <v>200</v>
      </c>
      <c r="I39" s="10">
        <v>170</v>
      </c>
      <c r="J39" s="10">
        <v>200</v>
      </c>
      <c r="K39" s="10">
        <v>234</v>
      </c>
      <c r="L39" s="10">
        <v>200</v>
      </c>
      <c r="M39" s="10">
        <v>228</v>
      </c>
      <c r="N39" s="10">
        <v>200</v>
      </c>
      <c r="O39" s="10">
        <v>180</v>
      </c>
      <c r="P39" s="10">
        <v>200</v>
      </c>
      <c r="Q39" s="10">
        <v>185</v>
      </c>
      <c r="R39" s="10">
        <v>200</v>
      </c>
      <c r="S39" s="10">
        <v>212</v>
      </c>
      <c r="T39" s="11">
        <f>B39*9</f>
        <v>1800</v>
      </c>
      <c r="U39" s="11">
        <f>C39+E39+G39+I39+K39+M39+O39+Q39+S39</f>
        <v>1841</v>
      </c>
      <c r="V39" s="25">
        <f>(U39/T39)*100</f>
        <v>102.27777777777777</v>
      </c>
    </row>
    <row r="40" spans="1:22" ht="15.75" thickBot="1" x14ac:dyDescent="0.3">
      <c r="A40" s="26" t="s">
        <v>168</v>
      </c>
      <c r="B40" s="28">
        <v>25</v>
      </c>
      <c r="C40" s="28">
        <v>25</v>
      </c>
      <c r="D40" s="28">
        <v>25</v>
      </c>
      <c r="E40" s="28">
        <v>25</v>
      </c>
      <c r="F40" s="28">
        <v>25</v>
      </c>
      <c r="G40" s="28">
        <v>24</v>
      </c>
      <c r="H40" s="28" t="s">
        <v>165</v>
      </c>
      <c r="I40" s="28">
        <v>0</v>
      </c>
      <c r="J40" s="28" t="s">
        <v>165</v>
      </c>
      <c r="K40" s="28">
        <v>0</v>
      </c>
      <c r="L40" s="28" t="s">
        <v>165</v>
      </c>
      <c r="M40" s="28">
        <v>0</v>
      </c>
      <c r="N40" s="28" t="s">
        <v>165</v>
      </c>
      <c r="O40" s="28">
        <v>0</v>
      </c>
      <c r="P40" s="28" t="s">
        <v>165</v>
      </c>
      <c r="Q40" s="28">
        <v>0</v>
      </c>
      <c r="R40" s="28" t="s">
        <v>165</v>
      </c>
      <c r="S40" s="28">
        <v>0</v>
      </c>
      <c r="T40" s="32">
        <f>B40*9</f>
        <v>225</v>
      </c>
      <c r="U40" s="32">
        <f>C40+E40+G40+I40+K40+M40+O40+Q40+S40</f>
        <v>74</v>
      </c>
      <c r="V40" s="30">
        <f>(U40/T40)*100</f>
        <v>32.888888888888893</v>
      </c>
    </row>
    <row r="41" spans="1:22" ht="15.75" thickBot="1" x14ac:dyDescent="0.3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</row>
    <row r="42" spans="1:22" ht="20.100000000000001" customHeight="1" thickBot="1" x14ac:dyDescent="0.3">
      <c r="A42" s="97" t="s">
        <v>33</v>
      </c>
      <c r="B42" s="103" t="s">
        <v>58</v>
      </c>
      <c r="C42" s="103"/>
      <c r="D42" s="90" t="s">
        <v>0</v>
      </c>
      <c r="E42" s="90"/>
      <c r="F42" s="90" t="s">
        <v>1</v>
      </c>
      <c r="G42" s="90"/>
      <c r="H42" s="90" t="s">
        <v>2</v>
      </c>
      <c r="I42" s="90"/>
      <c r="J42" s="90" t="s">
        <v>183</v>
      </c>
      <c r="K42" s="90"/>
      <c r="L42" s="90" t="s">
        <v>187</v>
      </c>
      <c r="M42" s="90"/>
      <c r="N42" s="90" t="s">
        <v>188</v>
      </c>
      <c r="O42" s="90"/>
      <c r="P42" s="90" t="s">
        <v>189</v>
      </c>
      <c r="Q42" s="90"/>
      <c r="R42" s="90" t="s">
        <v>192</v>
      </c>
      <c r="S42" s="90"/>
      <c r="T42" s="90" t="s">
        <v>3</v>
      </c>
      <c r="U42" s="90"/>
      <c r="V42" s="102"/>
    </row>
    <row r="43" spans="1:22" ht="27.75" customHeight="1" thickBot="1" x14ac:dyDescent="0.3">
      <c r="A43" s="98"/>
      <c r="B43" s="8" t="s">
        <v>32</v>
      </c>
      <c r="C43" s="8" t="s">
        <v>7</v>
      </c>
      <c r="D43" s="8" t="s">
        <v>32</v>
      </c>
      <c r="E43" s="8" t="s">
        <v>7</v>
      </c>
      <c r="F43" s="8" t="s">
        <v>32</v>
      </c>
      <c r="G43" s="8" t="s">
        <v>7</v>
      </c>
      <c r="H43" s="8" t="s">
        <v>32</v>
      </c>
      <c r="I43" s="8" t="s">
        <v>7</v>
      </c>
      <c r="J43" s="8" t="s">
        <v>32</v>
      </c>
      <c r="K43" s="8" t="s">
        <v>7</v>
      </c>
      <c r="L43" s="8" t="s">
        <v>32</v>
      </c>
      <c r="M43" s="8" t="s">
        <v>7</v>
      </c>
      <c r="N43" s="8" t="s">
        <v>32</v>
      </c>
      <c r="O43" s="8" t="s">
        <v>7</v>
      </c>
      <c r="P43" s="8" t="s">
        <v>32</v>
      </c>
      <c r="Q43" s="8" t="s">
        <v>7</v>
      </c>
      <c r="R43" s="8" t="s">
        <v>32</v>
      </c>
      <c r="S43" s="8" t="s">
        <v>7</v>
      </c>
      <c r="T43" s="8" t="s">
        <v>182</v>
      </c>
      <c r="U43" s="8" t="s">
        <v>7</v>
      </c>
      <c r="V43" s="35" t="s">
        <v>5</v>
      </c>
    </row>
    <row r="44" spans="1:22" ht="31.5" customHeight="1" thickBot="1" x14ac:dyDescent="0.3">
      <c r="A44" s="24" t="s">
        <v>66</v>
      </c>
      <c r="B44" s="10">
        <v>5</v>
      </c>
      <c r="C44" s="93">
        <v>30</v>
      </c>
      <c r="D44" s="10">
        <v>5</v>
      </c>
      <c r="E44" s="93">
        <v>30</v>
      </c>
      <c r="F44" s="10">
        <v>5</v>
      </c>
      <c r="G44" s="93">
        <v>30</v>
      </c>
      <c r="H44" s="10">
        <v>5</v>
      </c>
      <c r="I44" s="93">
        <v>30</v>
      </c>
      <c r="J44" s="10">
        <v>5</v>
      </c>
      <c r="K44" s="93">
        <v>30</v>
      </c>
      <c r="L44" s="9">
        <v>5</v>
      </c>
      <c r="M44" s="93">
        <v>30</v>
      </c>
      <c r="N44" s="9">
        <v>5</v>
      </c>
      <c r="O44" s="93">
        <v>30</v>
      </c>
      <c r="P44" s="9">
        <v>5</v>
      </c>
      <c r="Q44" s="93">
        <v>30</v>
      </c>
      <c r="R44" s="9">
        <v>5</v>
      </c>
      <c r="S44" s="93">
        <v>30</v>
      </c>
      <c r="T44" s="11">
        <f>B44*9</f>
        <v>45</v>
      </c>
      <c r="U44" s="125">
        <f>SUM(C44+E44+G44+I44+K44+M44+O44+Q44+S44)</f>
        <v>270</v>
      </c>
      <c r="V44" s="91">
        <v>100</v>
      </c>
    </row>
    <row r="45" spans="1:22" ht="30.75" customHeight="1" thickBot="1" x14ac:dyDescent="0.3">
      <c r="A45" s="24" t="s">
        <v>65</v>
      </c>
      <c r="B45" s="10">
        <v>25</v>
      </c>
      <c r="C45" s="94"/>
      <c r="D45" s="10">
        <v>25</v>
      </c>
      <c r="E45" s="94"/>
      <c r="F45" s="10">
        <v>25</v>
      </c>
      <c r="G45" s="94"/>
      <c r="H45" s="10">
        <v>25</v>
      </c>
      <c r="I45" s="94"/>
      <c r="J45" s="10">
        <v>25</v>
      </c>
      <c r="K45" s="94"/>
      <c r="L45" s="10">
        <v>25</v>
      </c>
      <c r="M45" s="94"/>
      <c r="N45" s="10">
        <v>25</v>
      </c>
      <c r="O45" s="94"/>
      <c r="P45" s="10">
        <v>25</v>
      </c>
      <c r="Q45" s="94"/>
      <c r="R45" s="10">
        <v>25</v>
      </c>
      <c r="S45" s="94"/>
      <c r="T45" s="11">
        <f>B45*9</f>
        <v>225</v>
      </c>
      <c r="U45" s="126"/>
      <c r="V45" s="92"/>
    </row>
    <row r="46" spans="1:22" ht="19.5" customHeight="1" thickBot="1" x14ac:dyDescent="0.3">
      <c r="A46" s="24" t="s">
        <v>34</v>
      </c>
      <c r="B46" s="10">
        <v>300</v>
      </c>
      <c r="C46" s="10">
        <v>320</v>
      </c>
      <c r="D46" s="10">
        <v>300</v>
      </c>
      <c r="E46" s="10">
        <v>280</v>
      </c>
      <c r="F46" s="10">
        <v>300</v>
      </c>
      <c r="G46" s="10">
        <v>320</v>
      </c>
      <c r="H46" s="10">
        <v>300</v>
      </c>
      <c r="I46" s="10">
        <v>0</v>
      </c>
      <c r="J46" s="10">
        <v>300</v>
      </c>
      <c r="K46" s="10">
        <v>0</v>
      </c>
      <c r="L46" s="10">
        <v>300</v>
      </c>
      <c r="M46" s="10">
        <v>0</v>
      </c>
      <c r="N46" s="10">
        <v>300</v>
      </c>
      <c r="O46" s="10">
        <v>0</v>
      </c>
      <c r="P46" s="10">
        <v>300</v>
      </c>
      <c r="Q46" s="10">
        <v>0</v>
      </c>
      <c r="R46" s="10">
        <v>300</v>
      </c>
      <c r="S46" s="10">
        <v>0</v>
      </c>
      <c r="T46" s="11">
        <f t="shared" ref="T46:T67" si="7">B46*9</f>
        <v>2700</v>
      </c>
      <c r="U46" s="88">
        <f>SUM(C46,E46,G46,I46+K46,M46,O46+Q46+S46,)</f>
        <v>920</v>
      </c>
      <c r="V46" s="25">
        <f>(U46/T46)*100</f>
        <v>34.074074074074076</v>
      </c>
    </row>
    <row r="47" spans="1:22" ht="29.25" customHeight="1" thickBot="1" x14ac:dyDescent="0.3">
      <c r="A47" s="24" t="s">
        <v>35</v>
      </c>
      <c r="B47" s="10">
        <v>1200</v>
      </c>
      <c r="C47" s="10">
        <v>1200</v>
      </c>
      <c r="D47" s="10">
        <v>1200</v>
      </c>
      <c r="E47" s="10">
        <v>1100</v>
      </c>
      <c r="F47" s="10">
        <v>1200</v>
      </c>
      <c r="G47" s="10">
        <v>1250</v>
      </c>
      <c r="H47" s="10">
        <v>1200</v>
      </c>
      <c r="I47" s="10">
        <v>1100</v>
      </c>
      <c r="J47" s="10">
        <v>1200</v>
      </c>
      <c r="K47" s="10">
        <v>1005</v>
      </c>
      <c r="L47" s="10">
        <v>1200</v>
      </c>
      <c r="M47" s="10">
        <v>986</v>
      </c>
      <c r="N47" s="10">
        <v>1200</v>
      </c>
      <c r="O47" s="10">
        <v>842</v>
      </c>
      <c r="P47" s="10">
        <v>1200</v>
      </c>
      <c r="Q47" s="10">
        <v>1199</v>
      </c>
      <c r="R47" s="10">
        <v>1200</v>
      </c>
      <c r="S47" s="10">
        <v>1201</v>
      </c>
      <c r="T47" s="11">
        <f t="shared" si="7"/>
        <v>10800</v>
      </c>
      <c r="U47" s="88">
        <f>SUM(C47,E47,G47,I47+K47,M47,O47+Q47+S47,)</f>
        <v>9883</v>
      </c>
      <c r="V47" s="25">
        <f>(U47/T47)*100</f>
        <v>91.509259259259252</v>
      </c>
    </row>
    <row r="48" spans="1:22" ht="32.25" customHeight="1" thickBot="1" x14ac:dyDescent="0.3">
      <c r="A48" s="24" t="s">
        <v>36</v>
      </c>
      <c r="B48" s="10">
        <v>200</v>
      </c>
      <c r="C48" s="10">
        <v>200</v>
      </c>
      <c r="D48" s="10">
        <v>200</v>
      </c>
      <c r="E48" s="10">
        <v>200</v>
      </c>
      <c r="F48" s="10">
        <v>200</v>
      </c>
      <c r="G48" s="10">
        <v>200</v>
      </c>
      <c r="H48" s="10">
        <v>200</v>
      </c>
      <c r="I48" s="10">
        <v>214</v>
      </c>
      <c r="J48" s="10">
        <v>200</v>
      </c>
      <c r="K48" s="10">
        <v>214</v>
      </c>
      <c r="L48" s="10">
        <v>200</v>
      </c>
      <c r="M48" s="10">
        <v>200</v>
      </c>
      <c r="N48" s="10">
        <v>200</v>
      </c>
      <c r="O48" s="10">
        <v>200</v>
      </c>
      <c r="P48" s="10">
        <v>200</v>
      </c>
      <c r="Q48" s="10">
        <v>200</v>
      </c>
      <c r="R48" s="10">
        <v>200</v>
      </c>
      <c r="S48" s="10">
        <v>200</v>
      </c>
      <c r="T48" s="11">
        <f t="shared" si="7"/>
        <v>1800</v>
      </c>
      <c r="U48" s="88">
        <f t="shared" ref="U48:U66" si="8">SUM(C48,E48,G48,I48+K48,M48,O48+Q48+S48,)</f>
        <v>1828</v>
      </c>
      <c r="V48" s="25">
        <f t="shared" ref="V48:V65" si="9">(U48/T48)*100</f>
        <v>101.55555555555556</v>
      </c>
    </row>
    <row r="49" spans="1:22" ht="30.75" customHeight="1" thickBot="1" x14ac:dyDescent="0.3">
      <c r="A49" s="24" t="s">
        <v>37</v>
      </c>
      <c r="B49" s="10">
        <v>220</v>
      </c>
      <c r="C49" s="10">
        <v>228</v>
      </c>
      <c r="D49" s="10">
        <v>220</v>
      </c>
      <c r="E49" s="10">
        <v>220</v>
      </c>
      <c r="F49" s="10">
        <v>220</v>
      </c>
      <c r="G49" s="10">
        <v>250</v>
      </c>
      <c r="H49" s="10">
        <v>220</v>
      </c>
      <c r="I49" s="10">
        <v>220</v>
      </c>
      <c r="J49" s="10">
        <v>220</v>
      </c>
      <c r="K49" s="10">
        <v>222</v>
      </c>
      <c r="L49" s="10">
        <v>220</v>
      </c>
      <c r="M49" s="10">
        <v>196</v>
      </c>
      <c r="N49" s="10">
        <v>220</v>
      </c>
      <c r="O49" s="10">
        <v>220</v>
      </c>
      <c r="P49" s="10">
        <v>220</v>
      </c>
      <c r="Q49" s="10">
        <v>228</v>
      </c>
      <c r="R49" s="10">
        <v>220</v>
      </c>
      <c r="S49" s="10">
        <v>240</v>
      </c>
      <c r="T49" s="11">
        <f t="shared" si="7"/>
        <v>1980</v>
      </c>
      <c r="U49" s="88">
        <f t="shared" si="8"/>
        <v>2024</v>
      </c>
      <c r="V49" s="25">
        <f t="shared" si="9"/>
        <v>102.22222222222221</v>
      </c>
    </row>
    <row r="50" spans="1:22" ht="30.75" customHeight="1" thickBot="1" x14ac:dyDescent="0.3">
      <c r="A50" s="24" t="s">
        <v>38</v>
      </c>
      <c r="B50" s="10">
        <v>14</v>
      </c>
      <c r="C50" s="10">
        <v>14</v>
      </c>
      <c r="D50" s="10">
        <v>14</v>
      </c>
      <c r="E50" s="10">
        <v>14</v>
      </c>
      <c r="F50" s="10">
        <v>14</v>
      </c>
      <c r="G50" s="10">
        <v>14</v>
      </c>
      <c r="H50" s="10">
        <v>14</v>
      </c>
      <c r="I50" s="10">
        <v>14</v>
      </c>
      <c r="J50" s="10">
        <v>14</v>
      </c>
      <c r="K50" s="10">
        <v>14</v>
      </c>
      <c r="L50" s="10">
        <v>14</v>
      </c>
      <c r="M50" s="10">
        <v>14</v>
      </c>
      <c r="N50" s="10">
        <v>14</v>
      </c>
      <c r="O50" s="10">
        <v>14</v>
      </c>
      <c r="P50" s="10">
        <v>14</v>
      </c>
      <c r="Q50" s="10">
        <v>14</v>
      </c>
      <c r="R50" s="10">
        <v>14</v>
      </c>
      <c r="S50" s="10">
        <v>14</v>
      </c>
      <c r="T50" s="11">
        <f t="shared" si="7"/>
        <v>126</v>
      </c>
      <c r="U50" s="88">
        <f t="shared" si="8"/>
        <v>126</v>
      </c>
      <c r="V50" s="25">
        <f t="shared" si="9"/>
        <v>100</v>
      </c>
    </row>
    <row r="51" spans="1:22" ht="20.25" customHeight="1" thickBot="1" x14ac:dyDescent="0.3">
      <c r="A51" s="24" t="s">
        <v>39</v>
      </c>
      <c r="B51" s="10">
        <v>60</v>
      </c>
      <c r="C51" s="10">
        <v>60</v>
      </c>
      <c r="D51" s="10">
        <v>60</v>
      </c>
      <c r="E51" s="10">
        <v>60</v>
      </c>
      <c r="F51" s="10">
        <v>60</v>
      </c>
      <c r="G51" s="10">
        <v>60</v>
      </c>
      <c r="H51" s="10">
        <v>60</v>
      </c>
      <c r="I51" s="10">
        <v>60</v>
      </c>
      <c r="J51" s="10">
        <v>60</v>
      </c>
      <c r="K51" s="10">
        <v>60</v>
      </c>
      <c r="L51" s="10">
        <v>60</v>
      </c>
      <c r="M51" s="10">
        <v>60</v>
      </c>
      <c r="N51" s="10">
        <v>60</v>
      </c>
      <c r="O51" s="10">
        <v>60</v>
      </c>
      <c r="P51" s="10">
        <v>60</v>
      </c>
      <c r="Q51" s="10">
        <v>60</v>
      </c>
      <c r="R51" s="10">
        <v>60</v>
      </c>
      <c r="S51" s="10">
        <v>70</v>
      </c>
      <c r="T51" s="11">
        <f t="shared" si="7"/>
        <v>540</v>
      </c>
      <c r="U51" s="88">
        <f t="shared" si="8"/>
        <v>550</v>
      </c>
      <c r="V51" s="25">
        <f>(U51/T51)*100</f>
        <v>101.85185185185186</v>
      </c>
    </row>
    <row r="52" spans="1:22" ht="20.25" customHeight="1" thickBot="1" x14ac:dyDescent="0.3">
      <c r="A52" s="24" t="s">
        <v>40</v>
      </c>
      <c r="B52" s="10">
        <v>117</v>
      </c>
      <c r="C52" s="10">
        <v>122</v>
      </c>
      <c r="D52" s="10">
        <v>117</v>
      </c>
      <c r="E52" s="10">
        <v>67</v>
      </c>
      <c r="F52" s="10">
        <v>117</v>
      </c>
      <c r="G52" s="10">
        <v>128</v>
      </c>
      <c r="H52" s="10">
        <v>117</v>
      </c>
      <c r="I52" s="10">
        <v>145</v>
      </c>
      <c r="J52" s="10">
        <v>117</v>
      </c>
      <c r="K52" s="10">
        <v>126</v>
      </c>
      <c r="L52" s="10">
        <v>117</v>
      </c>
      <c r="M52" s="10">
        <v>100</v>
      </c>
      <c r="N52" s="10">
        <v>117</v>
      </c>
      <c r="O52" s="10">
        <v>108</v>
      </c>
      <c r="P52" s="10">
        <v>117</v>
      </c>
      <c r="Q52" s="10">
        <v>121</v>
      </c>
      <c r="R52" s="10">
        <v>117</v>
      </c>
      <c r="S52" s="10">
        <v>118</v>
      </c>
      <c r="T52" s="11">
        <f t="shared" si="7"/>
        <v>1053</v>
      </c>
      <c r="U52" s="88">
        <f t="shared" si="8"/>
        <v>1035</v>
      </c>
      <c r="V52" s="25">
        <f t="shared" si="9"/>
        <v>98.290598290598282</v>
      </c>
    </row>
    <row r="53" spans="1:22" ht="31.5" customHeight="1" thickBot="1" x14ac:dyDescent="0.3">
      <c r="A53" s="24" t="s">
        <v>41</v>
      </c>
      <c r="B53" s="10">
        <v>150</v>
      </c>
      <c r="C53" s="10">
        <v>150</v>
      </c>
      <c r="D53" s="10">
        <v>150</v>
      </c>
      <c r="E53" s="10">
        <v>150</v>
      </c>
      <c r="F53" s="10">
        <v>150</v>
      </c>
      <c r="G53" s="10">
        <v>170</v>
      </c>
      <c r="H53" s="10">
        <v>150</v>
      </c>
      <c r="I53" s="10">
        <v>140</v>
      </c>
      <c r="J53" s="10">
        <v>150</v>
      </c>
      <c r="K53" s="10">
        <v>156</v>
      </c>
      <c r="L53" s="10">
        <v>150</v>
      </c>
      <c r="M53" s="10">
        <v>150</v>
      </c>
      <c r="N53" s="10">
        <v>150</v>
      </c>
      <c r="O53" s="10">
        <v>150</v>
      </c>
      <c r="P53" s="10">
        <v>150</v>
      </c>
      <c r="Q53" s="10">
        <v>150</v>
      </c>
      <c r="R53" s="10">
        <v>150</v>
      </c>
      <c r="S53" s="10">
        <v>150</v>
      </c>
      <c r="T53" s="11">
        <f t="shared" si="7"/>
        <v>1350</v>
      </c>
      <c r="U53" s="88">
        <f t="shared" si="8"/>
        <v>1366</v>
      </c>
      <c r="V53" s="25">
        <f t="shared" si="9"/>
        <v>101.18518518518518</v>
      </c>
    </row>
    <row r="54" spans="1:22" ht="28.5" customHeight="1" thickBot="1" x14ac:dyDescent="0.3">
      <c r="A54" s="24" t="s">
        <v>42</v>
      </c>
      <c r="B54" s="10">
        <v>70</v>
      </c>
      <c r="C54" s="10">
        <v>70</v>
      </c>
      <c r="D54" s="10">
        <v>70</v>
      </c>
      <c r="E54" s="10">
        <v>70</v>
      </c>
      <c r="F54" s="10">
        <v>70</v>
      </c>
      <c r="G54" s="10">
        <v>70</v>
      </c>
      <c r="H54" s="10">
        <v>70</v>
      </c>
      <c r="I54" s="10">
        <v>70</v>
      </c>
      <c r="J54" s="10">
        <v>70</v>
      </c>
      <c r="K54" s="10">
        <v>76</v>
      </c>
      <c r="L54" s="10">
        <v>70</v>
      </c>
      <c r="M54" s="10">
        <v>70</v>
      </c>
      <c r="N54" s="10">
        <v>70</v>
      </c>
      <c r="O54" s="10">
        <v>70</v>
      </c>
      <c r="P54" s="10">
        <v>70</v>
      </c>
      <c r="Q54" s="10">
        <v>70</v>
      </c>
      <c r="R54" s="10">
        <v>70</v>
      </c>
      <c r="S54" s="10">
        <v>80</v>
      </c>
      <c r="T54" s="11">
        <f t="shared" si="7"/>
        <v>630</v>
      </c>
      <c r="U54" s="88">
        <f t="shared" si="8"/>
        <v>646</v>
      </c>
      <c r="V54" s="25">
        <f t="shared" si="9"/>
        <v>102.53968253968253</v>
      </c>
    </row>
    <row r="55" spans="1:22" ht="20.100000000000001" customHeight="1" thickBot="1" x14ac:dyDescent="0.3">
      <c r="A55" s="24" t="s">
        <v>43</v>
      </c>
      <c r="B55" s="10">
        <v>25</v>
      </c>
      <c r="C55" s="10">
        <v>25</v>
      </c>
      <c r="D55" s="10">
        <v>25</v>
      </c>
      <c r="E55" s="10">
        <v>25</v>
      </c>
      <c r="F55" s="10">
        <v>25</v>
      </c>
      <c r="G55" s="10">
        <v>20</v>
      </c>
      <c r="H55" s="10">
        <v>25</v>
      </c>
      <c r="I55" s="10">
        <v>30</v>
      </c>
      <c r="J55" s="10">
        <v>25</v>
      </c>
      <c r="K55" s="10">
        <v>28</v>
      </c>
      <c r="L55" s="10">
        <v>25</v>
      </c>
      <c r="M55" s="10">
        <v>25</v>
      </c>
      <c r="N55" s="10">
        <v>25</v>
      </c>
      <c r="O55" s="10">
        <v>25</v>
      </c>
      <c r="P55" s="10">
        <v>25</v>
      </c>
      <c r="Q55" s="10">
        <v>25</v>
      </c>
      <c r="R55" s="10">
        <v>25</v>
      </c>
      <c r="S55" s="10">
        <v>25</v>
      </c>
      <c r="T55" s="11">
        <f t="shared" si="7"/>
        <v>225</v>
      </c>
      <c r="U55" s="88">
        <f t="shared" si="8"/>
        <v>228</v>
      </c>
      <c r="V55" s="25">
        <f t="shared" si="9"/>
        <v>101.33333333333334</v>
      </c>
    </row>
    <row r="56" spans="1:22" ht="20.100000000000001" customHeight="1" thickBot="1" x14ac:dyDescent="0.3">
      <c r="A56" s="24" t="s">
        <v>67</v>
      </c>
      <c r="B56" s="10">
        <v>4</v>
      </c>
      <c r="C56" s="10">
        <v>14</v>
      </c>
      <c r="D56" s="10">
        <v>4</v>
      </c>
      <c r="E56" s="10">
        <v>14</v>
      </c>
      <c r="F56" s="10">
        <v>4</v>
      </c>
      <c r="G56" s="10">
        <v>14</v>
      </c>
      <c r="H56" s="10">
        <v>4</v>
      </c>
      <c r="I56" s="10">
        <v>0</v>
      </c>
      <c r="J56" s="10">
        <v>4</v>
      </c>
      <c r="K56" s="10">
        <v>0</v>
      </c>
      <c r="L56" s="10">
        <v>4</v>
      </c>
      <c r="M56" s="10">
        <v>14</v>
      </c>
      <c r="N56" s="10">
        <v>4</v>
      </c>
      <c r="O56" s="10">
        <v>14</v>
      </c>
      <c r="P56" s="10">
        <v>4</v>
      </c>
      <c r="Q56" s="10">
        <v>14</v>
      </c>
      <c r="R56" s="10">
        <v>4</v>
      </c>
      <c r="S56" s="10">
        <v>14</v>
      </c>
      <c r="T56" s="11">
        <f t="shared" si="7"/>
        <v>36</v>
      </c>
      <c r="U56" s="88">
        <f t="shared" si="8"/>
        <v>98</v>
      </c>
      <c r="V56" s="25">
        <f t="shared" si="9"/>
        <v>272.22222222222223</v>
      </c>
    </row>
    <row r="57" spans="1:22" ht="20.100000000000001" customHeight="1" thickBot="1" x14ac:dyDescent="0.3">
      <c r="A57" s="24" t="s">
        <v>44</v>
      </c>
      <c r="B57" s="10">
        <v>50</v>
      </c>
      <c r="C57" s="10">
        <v>50</v>
      </c>
      <c r="D57" s="10">
        <v>50</v>
      </c>
      <c r="E57" s="10">
        <v>50</v>
      </c>
      <c r="F57" s="10">
        <v>50</v>
      </c>
      <c r="G57" s="10">
        <v>50</v>
      </c>
      <c r="H57" s="10">
        <v>50</v>
      </c>
      <c r="I57" s="10">
        <v>50</v>
      </c>
      <c r="J57" s="10">
        <v>50</v>
      </c>
      <c r="K57" s="10">
        <v>64</v>
      </c>
      <c r="L57" s="10">
        <v>50</v>
      </c>
      <c r="M57" s="10">
        <v>50</v>
      </c>
      <c r="N57" s="10">
        <v>50</v>
      </c>
      <c r="O57" s="10">
        <v>52</v>
      </c>
      <c r="P57" s="10">
        <v>50</v>
      </c>
      <c r="Q57" s="10">
        <v>50</v>
      </c>
      <c r="R57" s="10">
        <v>50</v>
      </c>
      <c r="S57" s="10">
        <v>50</v>
      </c>
      <c r="T57" s="11">
        <f t="shared" si="7"/>
        <v>450</v>
      </c>
      <c r="U57" s="88">
        <f t="shared" si="8"/>
        <v>466</v>
      </c>
      <c r="V57" s="25">
        <f t="shared" si="9"/>
        <v>103.55555555555556</v>
      </c>
    </row>
    <row r="58" spans="1:22" ht="36" customHeight="1" thickBot="1" x14ac:dyDescent="0.3">
      <c r="A58" s="24" t="s">
        <v>45</v>
      </c>
      <c r="B58" s="10">
        <v>80</v>
      </c>
      <c r="C58" s="10">
        <v>76</v>
      </c>
      <c r="D58" s="10">
        <v>80</v>
      </c>
      <c r="E58" s="10">
        <v>80</v>
      </c>
      <c r="F58" s="10">
        <v>80</v>
      </c>
      <c r="G58" s="10">
        <v>80</v>
      </c>
      <c r="H58" s="10">
        <v>80</v>
      </c>
      <c r="I58" s="10">
        <v>80</v>
      </c>
      <c r="J58" s="10">
        <v>80</v>
      </c>
      <c r="K58" s="10">
        <v>82</v>
      </c>
      <c r="L58" s="10">
        <v>80</v>
      </c>
      <c r="M58" s="10">
        <v>80</v>
      </c>
      <c r="N58" s="10">
        <v>80</v>
      </c>
      <c r="O58" s="10">
        <v>80</v>
      </c>
      <c r="P58" s="10">
        <v>80</v>
      </c>
      <c r="Q58" s="10">
        <v>80</v>
      </c>
      <c r="R58" s="10">
        <v>80</v>
      </c>
      <c r="S58" s="10">
        <v>80</v>
      </c>
      <c r="T58" s="11">
        <f>B58*9</f>
        <v>720</v>
      </c>
      <c r="U58" s="88">
        <f>SUM(C58,E58,G58,I58+K58,M58,O58+Q58+S58,)</f>
        <v>718</v>
      </c>
      <c r="V58" s="25">
        <f>(U58/T58)*100</f>
        <v>99.722222222222229</v>
      </c>
    </row>
    <row r="59" spans="1:22" ht="20.100000000000001" customHeight="1" thickBot="1" x14ac:dyDescent="0.3">
      <c r="A59" s="24" t="s">
        <v>46</v>
      </c>
      <c r="B59" s="10">
        <v>70</v>
      </c>
      <c r="C59" s="10">
        <v>63</v>
      </c>
      <c r="D59" s="10">
        <v>70</v>
      </c>
      <c r="E59" s="10">
        <v>63</v>
      </c>
      <c r="F59" s="10">
        <v>70</v>
      </c>
      <c r="G59" s="10">
        <v>63</v>
      </c>
      <c r="H59" s="10">
        <v>70</v>
      </c>
      <c r="I59" s="10">
        <v>63</v>
      </c>
      <c r="J59" s="10">
        <v>70</v>
      </c>
      <c r="K59" s="10">
        <v>63</v>
      </c>
      <c r="L59" s="10">
        <v>70</v>
      </c>
      <c r="M59" s="10">
        <v>63</v>
      </c>
      <c r="N59" s="10">
        <v>70</v>
      </c>
      <c r="O59" s="10">
        <v>64</v>
      </c>
      <c r="P59" s="10">
        <v>70</v>
      </c>
      <c r="Q59" s="10">
        <v>70</v>
      </c>
      <c r="R59" s="10">
        <v>70</v>
      </c>
      <c r="S59" s="10">
        <v>70</v>
      </c>
      <c r="T59" s="11">
        <f t="shared" si="7"/>
        <v>630</v>
      </c>
      <c r="U59" s="88">
        <f t="shared" si="8"/>
        <v>582</v>
      </c>
      <c r="V59" s="25">
        <f t="shared" si="9"/>
        <v>92.38095238095238</v>
      </c>
    </row>
    <row r="60" spans="1:22" ht="31.5" customHeight="1" thickBot="1" x14ac:dyDescent="0.3">
      <c r="A60" s="24" t="s">
        <v>47</v>
      </c>
      <c r="B60" s="10">
        <v>12</v>
      </c>
      <c r="C60" s="10">
        <v>12</v>
      </c>
      <c r="D60" s="10">
        <v>12</v>
      </c>
      <c r="E60" s="10">
        <v>12</v>
      </c>
      <c r="F60" s="10">
        <v>12</v>
      </c>
      <c r="G60" s="10">
        <v>12</v>
      </c>
      <c r="H60" s="10">
        <v>12</v>
      </c>
      <c r="I60" s="10">
        <v>12</v>
      </c>
      <c r="J60" s="10">
        <v>12</v>
      </c>
      <c r="K60" s="10">
        <v>12</v>
      </c>
      <c r="L60" s="10">
        <v>12</v>
      </c>
      <c r="M60" s="10">
        <v>0</v>
      </c>
      <c r="N60" s="10">
        <v>12</v>
      </c>
      <c r="O60" s="10">
        <v>12</v>
      </c>
      <c r="P60" s="10">
        <v>12</v>
      </c>
      <c r="Q60" s="10">
        <v>12</v>
      </c>
      <c r="R60" s="10">
        <v>12</v>
      </c>
      <c r="S60" s="10">
        <v>12</v>
      </c>
      <c r="T60" s="11">
        <f t="shared" si="7"/>
        <v>108</v>
      </c>
      <c r="U60" s="88">
        <f t="shared" si="8"/>
        <v>96</v>
      </c>
      <c r="V60" s="25">
        <f t="shared" si="9"/>
        <v>88.888888888888886</v>
      </c>
    </row>
    <row r="61" spans="1:22" ht="20.100000000000001" customHeight="1" thickBot="1" x14ac:dyDescent="0.3">
      <c r="A61" s="24" t="s">
        <v>48</v>
      </c>
      <c r="B61" s="10">
        <v>100</v>
      </c>
      <c r="C61" s="10">
        <v>140</v>
      </c>
      <c r="D61" s="10">
        <v>100</v>
      </c>
      <c r="E61" s="10">
        <v>100</v>
      </c>
      <c r="F61" s="10">
        <v>100</v>
      </c>
      <c r="G61" s="10">
        <v>100</v>
      </c>
      <c r="H61" s="10">
        <v>100</v>
      </c>
      <c r="I61" s="10">
        <v>100</v>
      </c>
      <c r="J61" s="10">
        <v>100</v>
      </c>
      <c r="K61" s="10">
        <v>100</v>
      </c>
      <c r="L61" s="10">
        <v>100</v>
      </c>
      <c r="M61" s="10">
        <v>100</v>
      </c>
      <c r="N61" s="10">
        <v>100</v>
      </c>
      <c r="O61" s="10">
        <v>100</v>
      </c>
      <c r="P61" s="10">
        <v>100</v>
      </c>
      <c r="Q61" s="10">
        <v>100</v>
      </c>
      <c r="R61" s="10">
        <v>100</v>
      </c>
      <c r="S61" s="10">
        <v>100</v>
      </c>
      <c r="T61" s="11">
        <f t="shared" si="7"/>
        <v>900</v>
      </c>
      <c r="U61" s="88">
        <f t="shared" si="8"/>
        <v>940</v>
      </c>
      <c r="V61" s="25">
        <f t="shared" si="9"/>
        <v>104.44444444444446</v>
      </c>
    </row>
    <row r="62" spans="1:22" ht="20.100000000000001" customHeight="1" thickBot="1" x14ac:dyDescent="0.3">
      <c r="A62" s="24" t="s">
        <v>68</v>
      </c>
      <c r="B62" s="10">
        <v>10</v>
      </c>
      <c r="C62" s="10">
        <v>0</v>
      </c>
      <c r="D62" s="10">
        <v>10</v>
      </c>
      <c r="E62" s="10">
        <v>0</v>
      </c>
      <c r="F62" s="10">
        <v>10</v>
      </c>
      <c r="G62" s="10">
        <v>0</v>
      </c>
      <c r="H62" s="10">
        <v>10</v>
      </c>
      <c r="I62" s="10">
        <v>0</v>
      </c>
      <c r="J62" s="10">
        <v>10</v>
      </c>
      <c r="K62" s="10">
        <v>0</v>
      </c>
      <c r="L62" s="10">
        <v>10</v>
      </c>
      <c r="M62" s="10">
        <v>0</v>
      </c>
      <c r="N62" s="10">
        <v>10</v>
      </c>
      <c r="O62" s="10">
        <v>0</v>
      </c>
      <c r="P62" s="10">
        <v>10</v>
      </c>
      <c r="Q62" s="10">
        <v>0</v>
      </c>
      <c r="R62" s="10">
        <v>10</v>
      </c>
      <c r="S62" s="10">
        <v>0</v>
      </c>
      <c r="T62" s="11">
        <f t="shared" si="7"/>
        <v>90</v>
      </c>
      <c r="U62" s="88">
        <f t="shared" si="8"/>
        <v>0</v>
      </c>
      <c r="V62" s="25">
        <f t="shared" si="9"/>
        <v>0</v>
      </c>
    </row>
    <row r="63" spans="1:22" ht="20.100000000000001" customHeight="1" thickBot="1" x14ac:dyDescent="0.3">
      <c r="A63" s="24" t="s">
        <v>49</v>
      </c>
      <c r="B63" s="10">
        <v>5</v>
      </c>
      <c r="C63" s="10">
        <v>5</v>
      </c>
      <c r="D63" s="10">
        <v>5</v>
      </c>
      <c r="E63" s="10">
        <v>5</v>
      </c>
      <c r="F63" s="10">
        <v>5</v>
      </c>
      <c r="G63" s="10">
        <v>5</v>
      </c>
      <c r="H63" s="10">
        <v>5</v>
      </c>
      <c r="I63" s="10">
        <v>5</v>
      </c>
      <c r="J63" s="10">
        <v>5</v>
      </c>
      <c r="K63" s="10">
        <v>5</v>
      </c>
      <c r="L63" s="10">
        <v>5</v>
      </c>
      <c r="M63" s="10">
        <v>5</v>
      </c>
      <c r="N63" s="10">
        <v>5</v>
      </c>
      <c r="O63" s="10">
        <v>5</v>
      </c>
      <c r="P63" s="10">
        <v>5</v>
      </c>
      <c r="Q63" s="10">
        <v>5</v>
      </c>
      <c r="R63" s="10">
        <v>5</v>
      </c>
      <c r="S63" s="10">
        <v>5</v>
      </c>
      <c r="T63" s="11">
        <f t="shared" si="7"/>
        <v>45</v>
      </c>
      <c r="U63" s="88">
        <f t="shared" si="8"/>
        <v>45</v>
      </c>
      <c r="V63" s="25">
        <f t="shared" si="9"/>
        <v>100</v>
      </c>
    </row>
    <row r="64" spans="1:22" ht="20.100000000000001" customHeight="1" thickBot="1" x14ac:dyDescent="0.3">
      <c r="A64" s="24" t="s">
        <v>50</v>
      </c>
      <c r="B64" s="10">
        <v>3</v>
      </c>
      <c r="C64" s="10">
        <v>3</v>
      </c>
      <c r="D64" s="10">
        <v>3</v>
      </c>
      <c r="E64" s="10">
        <v>3</v>
      </c>
      <c r="F64" s="10">
        <v>3</v>
      </c>
      <c r="G64" s="10">
        <v>3</v>
      </c>
      <c r="H64" s="10">
        <v>3</v>
      </c>
      <c r="I64" s="10">
        <v>3</v>
      </c>
      <c r="J64" s="10">
        <v>3</v>
      </c>
      <c r="K64" s="10">
        <v>3</v>
      </c>
      <c r="L64" s="10">
        <v>3</v>
      </c>
      <c r="M64" s="10">
        <v>3</v>
      </c>
      <c r="N64" s="10">
        <v>3</v>
      </c>
      <c r="O64" s="10">
        <v>3</v>
      </c>
      <c r="P64" s="10">
        <v>3</v>
      </c>
      <c r="Q64" s="10">
        <v>3</v>
      </c>
      <c r="R64" s="10">
        <v>3</v>
      </c>
      <c r="S64" s="10">
        <v>3</v>
      </c>
      <c r="T64" s="11">
        <f t="shared" si="7"/>
        <v>27</v>
      </c>
      <c r="U64" s="88">
        <f t="shared" si="8"/>
        <v>27</v>
      </c>
      <c r="V64" s="25">
        <f t="shared" si="9"/>
        <v>100</v>
      </c>
    </row>
    <row r="65" spans="1:22" ht="20.100000000000001" customHeight="1" thickBot="1" x14ac:dyDescent="0.3">
      <c r="A65" s="24" t="s">
        <v>51</v>
      </c>
      <c r="B65" s="10">
        <v>2</v>
      </c>
      <c r="C65" s="10">
        <v>2</v>
      </c>
      <c r="D65" s="10">
        <v>2</v>
      </c>
      <c r="E65" s="10">
        <v>2</v>
      </c>
      <c r="F65" s="10">
        <v>2</v>
      </c>
      <c r="G65" s="10">
        <v>2</v>
      </c>
      <c r="H65" s="10">
        <v>2</v>
      </c>
      <c r="I65" s="10">
        <v>2</v>
      </c>
      <c r="J65" s="10">
        <v>2</v>
      </c>
      <c r="K65" s="10">
        <v>2</v>
      </c>
      <c r="L65" s="10">
        <v>2</v>
      </c>
      <c r="M65" s="10">
        <v>2</v>
      </c>
      <c r="N65" s="10">
        <v>2</v>
      </c>
      <c r="O65" s="10">
        <v>2</v>
      </c>
      <c r="P65" s="10">
        <v>2</v>
      </c>
      <c r="Q65" s="10">
        <v>2</v>
      </c>
      <c r="R65" s="10">
        <v>2</v>
      </c>
      <c r="S65" s="10">
        <v>2</v>
      </c>
      <c r="T65" s="11">
        <f t="shared" si="7"/>
        <v>18</v>
      </c>
      <c r="U65" s="88">
        <f t="shared" si="8"/>
        <v>18</v>
      </c>
      <c r="V65" s="25">
        <f t="shared" si="9"/>
        <v>100</v>
      </c>
    </row>
    <row r="66" spans="1:22" ht="30.75" thickBot="1" x14ac:dyDescent="0.3">
      <c r="A66" s="24" t="s">
        <v>62</v>
      </c>
      <c r="B66" s="10">
        <v>50</v>
      </c>
      <c r="C66" s="10">
        <v>1665</v>
      </c>
      <c r="D66" s="10">
        <v>50</v>
      </c>
      <c r="E66" s="10">
        <v>1658</v>
      </c>
      <c r="F66" s="10">
        <v>50</v>
      </c>
      <c r="G66" s="10">
        <v>1632</v>
      </c>
      <c r="H66" s="10">
        <v>50</v>
      </c>
      <c r="I66" s="10">
        <v>2029</v>
      </c>
      <c r="J66" s="10">
        <v>50</v>
      </c>
      <c r="K66" s="10">
        <v>1657</v>
      </c>
      <c r="L66" s="10">
        <v>50</v>
      </c>
      <c r="M66" s="10">
        <v>1764</v>
      </c>
      <c r="N66" s="10">
        <v>50</v>
      </c>
      <c r="O66" s="10">
        <v>1822</v>
      </c>
      <c r="P66" s="10">
        <v>50</v>
      </c>
      <c r="Q66" s="10">
        <v>1912</v>
      </c>
      <c r="R66" s="10">
        <v>50</v>
      </c>
      <c r="S66" s="10">
        <v>2132</v>
      </c>
      <c r="T66" s="11">
        <f t="shared" si="7"/>
        <v>450</v>
      </c>
      <c r="U66" s="88">
        <f t="shared" si="8"/>
        <v>16271</v>
      </c>
      <c r="V66" s="25">
        <f>(U66/T66)*100</f>
        <v>3615.7777777777783</v>
      </c>
    </row>
    <row r="67" spans="1:22" s="33" customFormat="1" ht="20.100000000000001" customHeight="1" thickBot="1" x14ac:dyDescent="0.3">
      <c r="A67" s="31" t="s">
        <v>3</v>
      </c>
      <c r="B67" s="29">
        <f>SUM(B44:B66)</f>
        <v>2772</v>
      </c>
      <c r="C67" s="29">
        <f t="shared" ref="C67:G67" si="10">SUM(C44:C66)</f>
        <v>4449</v>
      </c>
      <c r="D67" s="29">
        <f t="shared" si="10"/>
        <v>2772</v>
      </c>
      <c r="E67" s="29">
        <f t="shared" si="10"/>
        <v>4203</v>
      </c>
      <c r="F67" s="29">
        <f t="shared" si="10"/>
        <v>2772</v>
      </c>
      <c r="G67" s="32">
        <f t="shared" si="10"/>
        <v>4473</v>
      </c>
      <c r="H67" s="29">
        <f t="shared" ref="H67:M67" si="11">SUM(H44:H66)</f>
        <v>2772</v>
      </c>
      <c r="I67" s="32">
        <f t="shared" si="11"/>
        <v>4367</v>
      </c>
      <c r="J67" s="32">
        <f t="shared" si="11"/>
        <v>2772</v>
      </c>
      <c r="K67" s="32">
        <f t="shared" si="11"/>
        <v>3919</v>
      </c>
      <c r="L67" s="32">
        <f>SUM(L44:L66)</f>
        <v>2772</v>
      </c>
      <c r="M67" s="32">
        <f t="shared" si="11"/>
        <v>3912</v>
      </c>
      <c r="N67" s="32">
        <f t="shared" ref="N67:S67" si="12">SUM(N44:N66)</f>
        <v>2772</v>
      </c>
      <c r="O67" s="32">
        <f t="shared" si="12"/>
        <v>3873</v>
      </c>
      <c r="P67" s="32">
        <f t="shared" si="12"/>
        <v>2772</v>
      </c>
      <c r="Q67" s="32">
        <f t="shared" si="12"/>
        <v>4345</v>
      </c>
      <c r="R67" s="32">
        <f t="shared" si="12"/>
        <v>2772</v>
      </c>
      <c r="S67" s="32">
        <f t="shared" si="12"/>
        <v>4596</v>
      </c>
      <c r="T67" s="11">
        <f t="shared" si="7"/>
        <v>24948</v>
      </c>
      <c r="U67" s="11">
        <f>SUM(C67,E67,G67,I67,K67,M67,O67,S67)</f>
        <v>33792</v>
      </c>
      <c r="V67" s="30">
        <f>(U67/T67)*100</f>
        <v>135.44973544973544</v>
      </c>
    </row>
    <row r="68" spans="1:22" ht="48" customHeight="1" thickBot="1" x14ac:dyDescent="0.3">
      <c r="A68" s="36" t="s">
        <v>70</v>
      </c>
      <c r="B68" s="100" t="s">
        <v>63</v>
      </c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1"/>
    </row>
    <row r="69" spans="1:22" ht="15.75" thickBot="1" x14ac:dyDescent="0.3">
      <c r="A69" s="5"/>
    </row>
    <row r="70" spans="1:22" ht="20.100000000000001" customHeight="1" thickBot="1" x14ac:dyDescent="0.3">
      <c r="A70" s="97" t="s">
        <v>52</v>
      </c>
      <c r="B70" s="103" t="s">
        <v>58</v>
      </c>
      <c r="C70" s="103"/>
      <c r="D70" s="103" t="s">
        <v>59</v>
      </c>
      <c r="E70" s="103"/>
      <c r="F70" s="103" t="s">
        <v>60</v>
      </c>
      <c r="G70" s="103"/>
      <c r="H70" s="103" t="s">
        <v>61</v>
      </c>
      <c r="I70" s="103"/>
      <c r="J70" s="90" t="s">
        <v>183</v>
      </c>
      <c r="K70" s="90"/>
      <c r="L70" s="90" t="s">
        <v>187</v>
      </c>
      <c r="M70" s="90"/>
      <c r="N70" s="90" t="s">
        <v>188</v>
      </c>
      <c r="O70" s="90"/>
      <c r="P70" s="90" t="s">
        <v>189</v>
      </c>
      <c r="Q70" s="90"/>
      <c r="R70" s="90" t="s">
        <v>192</v>
      </c>
      <c r="S70" s="90"/>
      <c r="T70" s="90" t="s">
        <v>3</v>
      </c>
      <c r="U70" s="90"/>
      <c r="V70" s="102"/>
    </row>
    <row r="71" spans="1:22" ht="27" customHeight="1" thickBot="1" x14ac:dyDescent="0.3">
      <c r="A71" s="98"/>
      <c r="B71" s="8" t="s">
        <v>32</v>
      </c>
      <c r="C71" s="8" t="s">
        <v>4</v>
      </c>
      <c r="D71" s="8" t="s">
        <v>32</v>
      </c>
      <c r="E71" s="8" t="s">
        <v>4</v>
      </c>
      <c r="F71" s="8" t="s">
        <v>32</v>
      </c>
      <c r="G71" s="8" t="s">
        <v>4</v>
      </c>
      <c r="H71" s="8" t="s">
        <v>32</v>
      </c>
      <c r="I71" s="8" t="s">
        <v>4</v>
      </c>
      <c r="J71" s="8" t="s">
        <v>32</v>
      </c>
      <c r="K71" s="8" t="s">
        <v>7</v>
      </c>
      <c r="L71" s="8" t="s">
        <v>32</v>
      </c>
      <c r="M71" s="8" t="s">
        <v>7</v>
      </c>
      <c r="N71" s="8" t="s">
        <v>32</v>
      </c>
      <c r="O71" s="8" t="s">
        <v>7</v>
      </c>
      <c r="P71" s="8" t="s">
        <v>32</v>
      </c>
      <c r="Q71" s="8" t="s">
        <v>7</v>
      </c>
      <c r="R71" s="8" t="s">
        <v>32</v>
      </c>
      <c r="S71" s="8" t="s">
        <v>7</v>
      </c>
      <c r="T71" s="8" t="s">
        <v>182</v>
      </c>
      <c r="U71" s="9" t="s">
        <v>4</v>
      </c>
      <c r="V71" s="23" t="s">
        <v>5</v>
      </c>
    </row>
    <row r="72" spans="1:22" ht="15.75" thickBot="1" x14ac:dyDescent="0.3">
      <c r="A72" s="24" t="s">
        <v>53</v>
      </c>
      <c r="B72" s="10">
        <v>475</v>
      </c>
      <c r="C72" s="12">
        <v>406</v>
      </c>
      <c r="D72" s="10">
        <v>475</v>
      </c>
      <c r="E72" s="12">
        <v>502</v>
      </c>
      <c r="F72" s="10">
        <v>475</v>
      </c>
      <c r="G72" s="12">
        <v>559</v>
      </c>
      <c r="H72" s="10">
        <v>475</v>
      </c>
      <c r="I72" s="12">
        <v>518</v>
      </c>
      <c r="J72" s="10">
        <v>475</v>
      </c>
      <c r="K72" s="12">
        <v>527</v>
      </c>
      <c r="L72" s="10">
        <v>475</v>
      </c>
      <c r="M72" s="12">
        <v>540</v>
      </c>
      <c r="N72" s="10">
        <v>475</v>
      </c>
      <c r="O72" s="12">
        <v>561</v>
      </c>
      <c r="P72" s="10">
        <v>475</v>
      </c>
      <c r="Q72" s="12">
        <v>496</v>
      </c>
      <c r="R72" s="10">
        <v>475</v>
      </c>
      <c r="S72" s="12">
        <v>395</v>
      </c>
      <c r="T72" s="11">
        <f>B72*9</f>
        <v>4275</v>
      </c>
      <c r="U72" s="11">
        <f>SUM(C72,E72,G72,I72,K72,M72,O72,Q72,S72)</f>
        <v>4504</v>
      </c>
      <c r="V72" s="25">
        <f>(U72/T72)*100</f>
        <v>105.35672514619883</v>
      </c>
    </row>
    <row r="73" spans="1:22" s="33" customFormat="1" ht="15.75" thickBot="1" x14ac:dyDescent="0.3">
      <c r="A73" s="31" t="s">
        <v>3</v>
      </c>
      <c r="B73" s="29">
        <v>475</v>
      </c>
      <c r="C73" s="29">
        <v>406</v>
      </c>
      <c r="D73" s="29">
        <v>475</v>
      </c>
      <c r="E73" s="29">
        <v>502</v>
      </c>
      <c r="F73" s="29">
        <v>475</v>
      </c>
      <c r="G73" s="29">
        <v>559</v>
      </c>
      <c r="H73" s="29">
        <v>475</v>
      </c>
      <c r="I73" s="29">
        <v>518</v>
      </c>
      <c r="J73" s="29">
        <v>475</v>
      </c>
      <c r="K73" s="29">
        <v>527</v>
      </c>
      <c r="L73" s="29">
        <v>475</v>
      </c>
      <c r="M73" s="29">
        <v>540</v>
      </c>
      <c r="N73" s="29">
        <v>475</v>
      </c>
      <c r="O73" s="29">
        <v>561</v>
      </c>
      <c r="P73" s="29">
        <v>475</v>
      </c>
      <c r="Q73" s="29">
        <v>496</v>
      </c>
      <c r="R73" s="29">
        <f>R72</f>
        <v>475</v>
      </c>
      <c r="S73" s="29">
        <f>S72</f>
        <v>395</v>
      </c>
      <c r="T73" s="29">
        <f>B73*9</f>
        <v>4275</v>
      </c>
      <c r="U73" s="29">
        <f>SUM(C73,E73,G73,I73,K73,M73,O73,Q73,S73)</f>
        <v>4504</v>
      </c>
      <c r="V73" s="30">
        <f>(U73/T73)*100</f>
        <v>105.35672514619883</v>
      </c>
    </row>
    <row r="74" spans="1:22" ht="15.75" thickBot="1" x14ac:dyDescent="0.3">
      <c r="A74" s="5"/>
    </row>
    <row r="75" spans="1:22" ht="20.100000000000001" customHeight="1" thickBot="1" x14ac:dyDescent="0.3">
      <c r="A75" s="97" t="s">
        <v>169</v>
      </c>
      <c r="B75" s="103" t="s">
        <v>58</v>
      </c>
      <c r="C75" s="103"/>
      <c r="D75" s="103" t="s">
        <v>59</v>
      </c>
      <c r="E75" s="103"/>
      <c r="F75" s="103" t="s">
        <v>60</v>
      </c>
      <c r="G75" s="103"/>
      <c r="H75" s="103" t="s">
        <v>61</v>
      </c>
      <c r="I75" s="103"/>
      <c r="J75" s="90" t="s">
        <v>183</v>
      </c>
      <c r="K75" s="90"/>
      <c r="L75" s="90" t="s">
        <v>187</v>
      </c>
      <c r="M75" s="90"/>
      <c r="N75" s="90" t="s">
        <v>188</v>
      </c>
      <c r="O75" s="90"/>
      <c r="P75" s="90" t="s">
        <v>189</v>
      </c>
      <c r="Q75" s="90"/>
      <c r="R75" s="90" t="s">
        <v>192</v>
      </c>
      <c r="S75" s="90"/>
      <c r="T75" s="90" t="s">
        <v>3</v>
      </c>
      <c r="U75" s="90"/>
      <c r="V75" s="102"/>
    </row>
    <row r="76" spans="1:22" ht="24.75" thickBot="1" x14ac:dyDescent="0.3">
      <c r="A76" s="98"/>
      <c r="B76" s="8" t="s">
        <v>32</v>
      </c>
      <c r="C76" s="8" t="s">
        <v>4</v>
      </c>
      <c r="D76" s="8" t="s">
        <v>32</v>
      </c>
      <c r="E76" s="8" t="s">
        <v>4</v>
      </c>
      <c r="F76" s="8" t="s">
        <v>32</v>
      </c>
      <c r="G76" s="8" t="s">
        <v>4</v>
      </c>
      <c r="H76" s="8" t="s">
        <v>32</v>
      </c>
      <c r="I76" s="8" t="s">
        <v>4</v>
      </c>
      <c r="J76" s="8" t="s">
        <v>32</v>
      </c>
      <c r="K76" s="8" t="s">
        <v>7</v>
      </c>
      <c r="L76" s="8" t="s">
        <v>32</v>
      </c>
      <c r="M76" s="8" t="s">
        <v>7</v>
      </c>
      <c r="N76" s="8" t="s">
        <v>32</v>
      </c>
      <c r="O76" s="8" t="s">
        <v>7</v>
      </c>
      <c r="P76" s="8" t="s">
        <v>32</v>
      </c>
      <c r="Q76" s="8" t="s">
        <v>7</v>
      </c>
      <c r="R76" s="8" t="s">
        <v>32</v>
      </c>
      <c r="S76" s="8" t="s">
        <v>7</v>
      </c>
      <c r="T76" s="8" t="s">
        <v>182</v>
      </c>
      <c r="U76" s="9" t="s">
        <v>4</v>
      </c>
      <c r="V76" s="23" t="s">
        <v>5</v>
      </c>
    </row>
    <row r="77" spans="1:22" ht="15.75" thickBot="1" x14ac:dyDescent="0.3">
      <c r="A77" s="26" t="s">
        <v>171</v>
      </c>
      <c r="B77" s="28" t="s">
        <v>170</v>
      </c>
      <c r="C77" s="53">
        <v>52.05</v>
      </c>
      <c r="D77" s="28" t="s">
        <v>170</v>
      </c>
      <c r="E77" s="53">
        <v>57.29</v>
      </c>
      <c r="F77" s="28" t="s">
        <v>170</v>
      </c>
      <c r="G77" s="53">
        <v>44.65</v>
      </c>
      <c r="H77" s="28" t="s">
        <v>170</v>
      </c>
      <c r="I77" s="27">
        <v>45</v>
      </c>
      <c r="J77" s="28" t="s">
        <v>170</v>
      </c>
      <c r="K77" s="53">
        <v>44.72</v>
      </c>
      <c r="L77" s="28" t="s">
        <v>170</v>
      </c>
      <c r="M77" s="53">
        <v>51.71</v>
      </c>
      <c r="N77" s="28" t="s">
        <v>170</v>
      </c>
      <c r="O77" s="53">
        <v>50</v>
      </c>
      <c r="P77" s="28" t="s">
        <v>170</v>
      </c>
      <c r="Q77" s="53">
        <v>61</v>
      </c>
      <c r="R77" s="28" t="s">
        <v>170</v>
      </c>
      <c r="S77" s="53">
        <v>63</v>
      </c>
      <c r="T77" s="29">
        <f>90*9</f>
        <v>810</v>
      </c>
      <c r="U77" s="54">
        <f>SUM(C77,E77,G77,I77,K77,M77,O77,Q77,S77)</f>
        <v>469.42</v>
      </c>
      <c r="V77" s="30">
        <f>(U77/T77)*100</f>
        <v>57.953086419753085</v>
      </c>
    </row>
    <row r="78" spans="1:22" ht="15.75" thickBot="1" x14ac:dyDescent="0.3">
      <c r="A78" s="5"/>
    </row>
    <row r="79" spans="1:22" ht="15.75" thickBot="1" x14ac:dyDescent="0.3">
      <c r="A79" s="97" t="s">
        <v>56</v>
      </c>
      <c r="B79" s="103" t="s">
        <v>58</v>
      </c>
      <c r="C79" s="103"/>
      <c r="D79" s="103" t="s">
        <v>59</v>
      </c>
      <c r="E79" s="103"/>
      <c r="F79" s="103" t="s">
        <v>60</v>
      </c>
      <c r="G79" s="103"/>
      <c r="H79" s="103" t="s">
        <v>61</v>
      </c>
      <c r="I79" s="103"/>
      <c r="J79" s="90" t="s">
        <v>183</v>
      </c>
      <c r="K79" s="90"/>
      <c r="L79" s="90" t="s">
        <v>187</v>
      </c>
      <c r="M79" s="90"/>
      <c r="N79" s="90" t="s">
        <v>188</v>
      </c>
      <c r="O79" s="90"/>
      <c r="P79" s="90" t="s">
        <v>189</v>
      </c>
      <c r="Q79" s="90"/>
      <c r="R79" s="90" t="s">
        <v>192</v>
      </c>
      <c r="S79" s="90"/>
      <c r="T79" s="90" t="s">
        <v>3</v>
      </c>
      <c r="U79" s="90"/>
      <c r="V79" s="102"/>
    </row>
    <row r="80" spans="1:22" ht="24.75" thickBot="1" x14ac:dyDescent="0.3">
      <c r="A80" s="98"/>
      <c r="B80" s="8" t="s">
        <v>32</v>
      </c>
      <c r="C80" s="8" t="s">
        <v>4</v>
      </c>
      <c r="D80" s="8" t="s">
        <v>32</v>
      </c>
      <c r="E80" s="8" t="s">
        <v>4</v>
      </c>
      <c r="F80" s="8" t="s">
        <v>32</v>
      </c>
      <c r="G80" s="8" t="s">
        <v>4</v>
      </c>
      <c r="H80" s="8" t="s">
        <v>32</v>
      </c>
      <c r="I80" s="8" t="s">
        <v>4</v>
      </c>
      <c r="J80" s="8" t="s">
        <v>32</v>
      </c>
      <c r="K80" s="8" t="s">
        <v>4</v>
      </c>
      <c r="L80" s="8" t="s">
        <v>32</v>
      </c>
      <c r="M80" s="8" t="s">
        <v>4</v>
      </c>
      <c r="N80" s="8" t="s">
        <v>32</v>
      </c>
      <c r="O80" s="8" t="s">
        <v>4</v>
      </c>
      <c r="P80" s="8" t="s">
        <v>32</v>
      </c>
      <c r="Q80" s="8" t="s">
        <v>4</v>
      </c>
      <c r="R80" s="8" t="s">
        <v>32</v>
      </c>
      <c r="S80" s="8" t="s">
        <v>4</v>
      </c>
      <c r="T80" s="8" t="s">
        <v>182</v>
      </c>
      <c r="U80" s="8" t="s">
        <v>4</v>
      </c>
      <c r="V80" s="23" t="s">
        <v>5</v>
      </c>
    </row>
    <row r="81" spans="1:22" ht="15.75" thickBot="1" x14ac:dyDescent="0.3">
      <c r="A81" s="26" t="s">
        <v>107</v>
      </c>
      <c r="B81" s="51">
        <v>0.3</v>
      </c>
      <c r="C81" s="52">
        <v>0.33300000000000002</v>
      </c>
      <c r="D81" s="51">
        <v>0.3</v>
      </c>
      <c r="E81" s="37">
        <v>0.31940000000000002</v>
      </c>
      <c r="F81" s="51">
        <v>0.3</v>
      </c>
      <c r="G81" s="37">
        <v>0.34993824619184849</v>
      </c>
      <c r="H81" s="51">
        <v>0.3</v>
      </c>
      <c r="I81" s="37">
        <v>0.27100000000000002</v>
      </c>
      <c r="J81" s="51">
        <v>0.3</v>
      </c>
      <c r="K81" s="37">
        <v>0.27800000000000002</v>
      </c>
      <c r="L81" s="51">
        <v>0.3</v>
      </c>
      <c r="M81" s="37">
        <v>0.24690000000000001</v>
      </c>
      <c r="N81" s="51">
        <v>0.3</v>
      </c>
      <c r="O81" s="37">
        <v>0.2427</v>
      </c>
      <c r="P81" s="51">
        <v>0.3</v>
      </c>
      <c r="Q81" s="37">
        <v>0.34429999999999999</v>
      </c>
      <c r="R81" s="51">
        <v>0.3</v>
      </c>
      <c r="S81" s="37">
        <v>0.38</v>
      </c>
      <c r="T81" s="55">
        <f>B81*8</f>
        <v>2.4</v>
      </c>
      <c r="U81" s="56">
        <f>SUM(C81,E81,G81,I81,K81,M81,O81,S81)</f>
        <v>2.4209382461918487</v>
      </c>
      <c r="V81" s="57">
        <f>(U81/T81)</f>
        <v>1.0087242692466036</v>
      </c>
    </row>
    <row r="82" spans="1:22" ht="15.75" thickBot="1" x14ac:dyDescent="0.3">
      <c r="A82" s="5"/>
    </row>
    <row r="83" spans="1:22" ht="15.75" thickBot="1" x14ac:dyDescent="0.3">
      <c r="A83" s="97" t="s">
        <v>193</v>
      </c>
      <c r="B83" s="103" t="s">
        <v>58</v>
      </c>
      <c r="C83" s="103"/>
      <c r="D83" s="103" t="s">
        <v>59</v>
      </c>
      <c r="E83" s="103"/>
      <c r="F83" s="103" t="s">
        <v>60</v>
      </c>
      <c r="G83" s="103"/>
      <c r="H83" s="103" t="s">
        <v>61</v>
      </c>
      <c r="I83" s="103"/>
      <c r="J83" s="90" t="s">
        <v>183</v>
      </c>
      <c r="K83" s="90"/>
      <c r="L83" s="90" t="s">
        <v>187</v>
      </c>
      <c r="M83" s="90"/>
      <c r="N83" s="90" t="s">
        <v>188</v>
      </c>
      <c r="O83" s="90"/>
      <c r="P83" s="90" t="s">
        <v>189</v>
      </c>
      <c r="Q83" s="90"/>
      <c r="R83" s="90" t="s">
        <v>192</v>
      </c>
      <c r="S83" s="90"/>
      <c r="T83" s="90" t="s">
        <v>3</v>
      </c>
      <c r="U83" s="90"/>
      <c r="V83" s="102"/>
    </row>
    <row r="84" spans="1:22" ht="24.75" thickBot="1" x14ac:dyDescent="0.3">
      <c r="A84" s="98"/>
      <c r="B84" s="8" t="s">
        <v>32</v>
      </c>
      <c r="C84" s="8" t="s">
        <v>4</v>
      </c>
      <c r="D84" s="8" t="s">
        <v>32</v>
      </c>
      <c r="E84" s="8" t="s">
        <v>4</v>
      </c>
      <c r="F84" s="8" t="s">
        <v>32</v>
      </c>
      <c r="G84" s="8" t="s">
        <v>4</v>
      </c>
      <c r="H84" s="8" t="s">
        <v>32</v>
      </c>
      <c r="I84" s="8" t="s">
        <v>4</v>
      </c>
      <c r="J84" s="8" t="s">
        <v>32</v>
      </c>
      <c r="K84" s="8" t="s">
        <v>4</v>
      </c>
      <c r="L84" s="8" t="s">
        <v>32</v>
      </c>
      <c r="M84" s="8" t="s">
        <v>4</v>
      </c>
      <c r="N84" s="8" t="s">
        <v>32</v>
      </c>
      <c r="O84" s="8" t="s">
        <v>4</v>
      </c>
      <c r="P84" s="8" t="s">
        <v>32</v>
      </c>
      <c r="Q84" s="8" t="s">
        <v>4</v>
      </c>
      <c r="R84" s="8" t="s">
        <v>32</v>
      </c>
      <c r="S84" s="8" t="s">
        <v>4</v>
      </c>
      <c r="T84" s="8" t="s">
        <v>182</v>
      </c>
      <c r="U84" s="9" t="s">
        <v>4</v>
      </c>
      <c r="V84" s="23" t="s">
        <v>5</v>
      </c>
    </row>
    <row r="85" spans="1:22" ht="15.75" thickBot="1" x14ac:dyDescent="0.3">
      <c r="A85" s="24" t="s">
        <v>194</v>
      </c>
      <c r="B85" s="10" t="s">
        <v>165</v>
      </c>
      <c r="C85" s="10">
        <v>0</v>
      </c>
      <c r="D85" s="10" t="s">
        <v>165</v>
      </c>
      <c r="E85" s="10">
        <v>0</v>
      </c>
      <c r="F85" s="10" t="s">
        <v>165</v>
      </c>
      <c r="G85" s="10">
        <v>0</v>
      </c>
      <c r="H85" s="10" t="s">
        <v>165</v>
      </c>
      <c r="I85" s="10">
        <v>0</v>
      </c>
      <c r="J85" s="10" t="s">
        <v>165</v>
      </c>
      <c r="K85" s="10">
        <v>0</v>
      </c>
      <c r="L85" s="10" t="s">
        <v>165</v>
      </c>
      <c r="M85" s="10">
        <v>0</v>
      </c>
      <c r="N85" s="10">
        <v>580</v>
      </c>
      <c r="O85" s="10">
        <v>60</v>
      </c>
      <c r="P85" s="10">
        <v>580</v>
      </c>
      <c r="Q85" s="10">
        <v>128</v>
      </c>
      <c r="R85" s="10">
        <v>580</v>
      </c>
      <c r="S85" s="10">
        <v>147</v>
      </c>
      <c r="T85" s="11">
        <f>N85*9</f>
        <v>5220</v>
      </c>
      <c r="U85" s="11">
        <f t="shared" ref="U85" si="13">C85+E85+G85+I85+K85+M85+O85+Q85+S85</f>
        <v>335</v>
      </c>
      <c r="V85" s="25">
        <f t="shared" ref="V85:V92" si="14">(U85/T85)*100</f>
        <v>6.4176245210727974</v>
      </c>
    </row>
    <row r="86" spans="1:22" ht="15.75" thickBot="1" x14ac:dyDescent="0.3">
      <c r="A86" s="24" t="s">
        <v>195</v>
      </c>
      <c r="B86" s="10" t="s">
        <v>165</v>
      </c>
      <c r="C86" s="10">
        <v>0</v>
      </c>
      <c r="D86" s="10" t="s">
        <v>165</v>
      </c>
      <c r="E86" s="10">
        <v>0</v>
      </c>
      <c r="F86" s="10" t="s">
        <v>165</v>
      </c>
      <c r="G86" s="10">
        <v>0</v>
      </c>
      <c r="H86" s="10" t="s">
        <v>165</v>
      </c>
      <c r="I86" s="10">
        <v>0</v>
      </c>
      <c r="J86" s="10" t="s">
        <v>165</v>
      </c>
      <c r="K86" s="10">
        <v>0</v>
      </c>
      <c r="L86" s="10" t="s">
        <v>165</v>
      </c>
      <c r="M86" s="10">
        <v>0</v>
      </c>
      <c r="N86" s="10">
        <v>720</v>
      </c>
      <c r="O86" s="10">
        <v>101</v>
      </c>
      <c r="P86" s="10">
        <v>720</v>
      </c>
      <c r="Q86" s="10">
        <v>154</v>
      </c>
      <c r="R86" s="10">
        <v>720</v>
      </c>
      <c r="S86" s="10">
        <v>140</v>
      </c>
      <c r="T86" s="11">
        <f t="shared" ref="T86:T92" si="15">N86*9</f>
        <v>6480</v>
      </c>
      <c r="U86" s="11">
        <f t="shared" ref="U86:U92" si="16">C86+E86+G86+I86+K86+M86+O86+Q86+S86</f>
        <v>395</v>
      </c>
      <c r="V86" s="25">
        <f t="shared" si="14"/>
        <v>6.0956790123456788</v>
      </c>
    </row>
    <row r="87" spans="1:22" ht="15.75" thickBot="1" x14ac:dyDescent="0.3">
      <c r="A87" s="24" t="s">
        <v>196</v>
      </c>
      <c r="B87" s="10" t="s">
        <v>165</v>
      </c>
      <c r="C87" s="10">
        <v>0</v>
      </c>
      <c r="D87" s="10" t="s">
        <v>165</v>
      </c>
      <c r="E87" s="10">
        <v>0</v>
      </c>
      <c r="F87" s="10" t="s">
        <v>165</v>
      </c>
      <c r="G87" s="10">
        <v>0</v>
      </c>
      <c r="H87" s="10" t="s">
        <v>165</v>
      </c>
      <c r="I87" s="10">
        <v>0</v>
      </c>
      <c r="J87" s="10" t="s">
        <v>165</v>
      </c>
      <c r="K87" s="10">
        <v>0</v>
      </c>
      <c r="L87" s="10" t="s">
        <v>165</v>
      </c>
      <c r="M87" s="10">
        <v>0</v>
      </c>
      <c r="N87" s="10">
        <v>190</v>
      </c>
      <c r="O87" s="10" t="s">
        <v>200</v>
      </c>
      <c r="P87" s="10">
        <v>190</v>
      </c>
      <c r="Q87" s="10" t="s">
        <v>200</v>
      </c>
      <c r="R87" s="10">
        <v>190</v>
      </c>
      <c r="S87" s="10">
        <v>0</v>
      </c>
      <c r="T87" s="11">
        <f t="shared" si="15"/>
        <v>1710</v>
      </c>
      <c r="U87" s="11" t="e">
        <f t="shared" si="16"/>
        <v>#VALUE!</v>
      </c>
      <c r="V87" s="25" t="e">
        <f t="shared" si="14"/>
        <v>#VALUE!</v>
      </c>
    </row>
    <row r="88" spans="1:22" ht="15.75" thickBot="1" x14ac:dyDescent="0.3">
      <c r="A88" s="24" t="s">
        <v>11</v>
      </c>
      <c r="B88" s="10" t="s">
        <v>165</v>
      </c>
      <c r="C88" s="10">
        <v>0</v>
      </c>
      <c r="D88" s="10" t="s">
        <v>165</v>
      </c>
      <c r="E88" s="10">
        <v>0</v>
      </c>
      <c r="F88" s="10" t="s">
        <v>165</v>
      </c>
      <c r="G88" s="10">
        <v>0</v>
      </c>
      <c r="H88" s="10" t="s">
        <v>165</v>
      </c>
      <c r="I88" s="10">
        <v>0</v>
      </c>
      <c r="J88" s="10" t="s">
        <v>165</v>
      </c>
      <c r="K88" s="10">
        <v>0</v>
      </c>
      <c r="L88" s="10" t="s">
        <v>165</v>
      </c>
      <c r="M88" s="10">
        <v>0</v>
      </c>
      <c r="N88" s="10">
        <v>350</v>
      </c>
      <c r="O88" s="10">
        <v>380</v>
      </c>
      <c r="P88" s="10">
        <v>350</v>
      </c>
      <c r="Q88" s="10">
        <v>392</v>
      </c>
      <c r="R88" s="10">
        <v>350</v>
      </c>
      <c r="S88" s="10">
        <v>443</v>
      </c>
      <c r="T88" s="11">
        <f t="shared" si="15"/>
        <v>3150</v>
      </c>
      <c r="U88" s="11">
        <f t="shared" si="16"/>
        <v>1215</v>
      </c>
      <c r="V88" s="25">
        <f t="shared" si="14"/>
        <v>38.571428571428577</v>
      </c>
    </row>
    <row r="89" spans="1:22" ht="15.75" thickBot="1" x14ac:dyDescent="0.3">
      <c r="A89" s="24" t="s">
        <v>197</v>
      </c>
      <c r="B89" s="10" t="s">
        <v>165</v>
      </c>
      <c r="C89" s="10">
        <v>0</v>
      </c>
      <c r="D89" s="10" t="s">
        <v>165</v>
      </c>
      <c r="E89" s="10">
        <v>0</v>
      </c>
      <c r="F89" s="10" t="s">
        <v>165</v>
      </c>
      <c r="G89" s="10">
        <v>0</v>
      </c>
      <c r="H89" s="10" t="s">
        <v>165</v>
      </c>
      <c r="I89" s="10">
        <v>0</v>
      </c>
      <c r="J89" s="10" t="s">
        <v>165</v>
      </c>
      <c r="K89" s="10">
        <v>0</v>
      </c>
      <c r="L89" s="10" t="s">
        <v>165</v>
      </c>
      <c r="M89" s="10">
        <v>0</v>
      </c>
      <c r="N89" s="10">
        <v>350</v>
      </c>
      <c r="O89" s="10">
        <v>48</v>
      </c>
      <c r="P89" s="10">
        <v>350</v>
      </c>
      <c r="Q89" s="10">
        <v>73</v>
      </c>
      <c r="R89" s="10">
        <v>350</v>
      </c>
      <c r="S89" s="10">
        <v>84</v>
      </c>
      <c r="T89" s="11">
        <f t="shared" si="15"/>
        <v>3150</v>
      </c>
      <c r="U89" s="11">
        <f t="shared" si="16"/>
        <v>205</v>
      </c>
      <c r="V89" s="25">
        <f t="shared" si="14"/>
        <v>6.5079365079365088</v>
      </c>
    </row>
    <row r="90" spans="1:22" ht="15.75" thickBot="1" x14ac:dyDescent="0.3">
      <c r="A90" s="24" t="s">
        <v>198</v>
      </c>
      <c r="B90" s="10" t="s">
        <v>165</v>
      </c>
      <c r="C90" s="10">
        <v>0</v>
      </c>
      <c r="D90" s="10" t="s">
        <v>165</v>
      </c>
      <c r="E90" s="10">
        <v>0</v>
      </c>
      <c r="F90" s="10" t="s">
        <v>165</v>
      </c>
      <c r="G90" s="10">
        <v>0</v>
      </c>
      <c r="H90" s="10" t="s">
        <v>165</v>
      </c>
      <c r="I90" s="10">
        <v>0</v>
      </c>
      <c r="J90" s="10" t="s">
        <v>165</v>
      </c>
      <c r="K90" s="10">
        <v>0</v>
      </c>
      <c r="L90" s="10" t="s">
        <v>165</v>
      </c>
      <c r="M90" s="10">
        <v>0</v>
      </c>
      <c r="N90" s="10">
        <v>600</v>
      </c>
      <c r="O90" s="10">
        <v>26</v>
      </c>
      <c r="P90" s="10">
        <v>600</v>
      </c>
      <c r="Q90" s="10">
        <v>86</v>
      </c>
      <c r="R90" s="10">
        <v>600</v>
      </c>
      <c r="S90" s="10">
        <v>87</v>
      </c>
      <c r="T90" s="11">
        <f t="shared" si="15"/>
        <v>5400</v>
      </c>
      <c r="U90" s="11">
        <f t="shared" si="16"/>
        <v>199</v>
      </c>
      <c r="V90" s="25">
        <f t="shared" si="14"/>
        <v>3.6851851851851851</v>
      </c>
    </row>
    <row r="91" spans="1:22" ht="15.75" thickBot="1" x14ac:dyDescent="0.3">
      <c r="A91" s="24" t="s">
        <v>199</v>
      </c>
      <c r="B91" s="10" t="s">
        <v>165</v>
      </c>
      <c r="C91" s="10">
        <v>0</v>
      </c>
      <c r="D91" s="10" t="s">
        <v>165</v>
      </c>
      <c r="E91" s="10">
        <v>0</v>
      </c>
      <c r="F91" s="10" t="s">
        <v>165</v>
      </c>
      <c r="G91" s="10">
        <v>0</v>
      </c>
      <c r="H91" s="10" t="s">
        <v>165</v>
      </c>
      <c r="I91" s="10">
        <v>0</v>
      </c>
      <c r="J91" s="10" t="s">
        <v>165</v>
      </c>
      <c r="K91" s="10">
        <v>0</v>
      </c>
      <c r="L91" s="10" t="s">
        <v>165</v>
      </c>
      <c r="M91" s="10">
        <v>0</v>
      </c>
      <c r="N91" s="10">
        <v>3300</v>
      </c>
      <c r="O91" s="10">
        <v>433</v>
      </c>
      <c r="P91" s="10">
        <v>3300</v>
      </c>
      <c r="Q91" s="10">
        <v>734</v>
      </c>
      <c r="R91" s="10">
        <v>3300</v>
      </c>
      <c r="S91" s="10">
        <v>814</v>
      </c>
      <c r="T91" s="11">
        <f t="shared" si="15"/>
        <v>29700</v>
      </c>
      <c r="U91" s="11">
        <f t="shared" si="16"/>
        <v>1981</v>
      </c>
      <c r="V91" s="25">
        <f t="shared" si="14"/>
        <v>6.6700336700336704</v>
      </c>
    </row>
    <row r="92" spans="1:22" ht="15.75" thickBot="1" x14ac:dyDescent="0.3">
      <c r="A92" s="31" t="s">
        <v>3</v>
      </c>
      <c r="B92" s="29" t="s">
        <v>165</v>
      </c>
      <c r="C92" s="29">
        <v>0</v>
      </c>
      <c r="D92" s="29" t="s">
        <v>165</v>
      </c>
      <c r="E92" s="29">
        <v>0</v>
      </c>
      <c r="F92" s="29" t="s">
        <v>165</v>
      </c>
      <c r="G92" s="29">
        <v>0</v>
      </c>
      <c r="H92" s="29" t="s">
        <v>165</v>
      </c>
      <c r="I92" s="29">
        <v>0</v>
      </c>
      <c r="J92" s="29" t="s">
        <v>165</v>
      </c>
      <c r="K92" s="29">
        <v>0</v>
      </c>
      <c r="L92" s="29" t="s">
        <v>165</v>
      </c>
      <c r="M92" s="29">
        <v>0</v>
      </c>
      <c r="N92" s="29">
        <f>SUM(N85:N91)</f>
        <v>6090</v>
      </c>
      <c r="O92" s="29">
        <f>SUM(O85:O91)</f>
        <v>1048</v>
      </c>
      <c r="P92" s="29">
        <v>6090</v>
      </c>
      <c r="Q92" s="29">
        <f>SUM(Q85:Q91)</f>
        <v>1567</v>
      </c>
      <c r="R92" s="29">
        <v>6090</v>
      </c>
      <c r="S92" s="29">
        <f>SUM(S85:S91)</f>
        <v>1715</v>
      </c>
      <c r="T92" s="29">
        <f t="shared" si="15"/>
        <v>54810</v>
      </c>
      <c r="U92" s="29">
        <f t="shared" si="16"/>
        <v>4330</v>
      </c>
      <c r="V92" s="30">
        <f t="shared" si="14"/>
        <v>7.9000182448458318</v>
      </c>
    </row>
    <row r="93" spans="1:22" ht="15.75" thickBot="1" x14ac:dyDescent="0.3">
      <c r="A93" s="5"/>
    </row>
    <row r="94" spans="1:22" ht="15.75" thickBot="1" x14ac:dyDescent="0.3">
      <c r="A94" s="97" t="s">
        <v>201</v>
      </c>
      <c r="B94" s="103" t="s">
        <v>58</v>
      </c>
      <c r="C94" s="103"/>
      <c r="D94" s="103" t="s">
        <v>59</v>
      </c>
      <c r="E94" s="103"/>
      <c r="F94" s="103" t="s">
        <v>60</v>
      </c>
      <c r="G94" s="103"/>
      <c r="H94" s="103" t="s">
        <v>61</v>
      </c>
      <c r="I94" s="103"/>
      <c r="J94" s="90" t="s">
        <v>183</v>
      </c>
      <c r="K94" s="90"/>
      <c r="L94" s="90" t="s">
        <v>187</v>
      </c>
      <c r="M94" s="90"/>
      <c r="N94" s="90" t="s">
        <v>188</v>
      </c>
      <c r="O94" s="90"/>
      <c r="P94" s="90" t="s">
        <v>189</v>
      </c>
      <c r="Q94" s="90"/>
      <c r="R94" s="90" t="s">
        <v>192</v>
      </c>
      <c r="S94" s="90"/>
      <c r="T94" s="90" t="s">
        <v>3</v>
      </c>
      <c r="U94" s="90"/>
      <c r="V94" s="102"/>
    </row>
    <row r="95" spans="1:22" ht="24.75" thickBot="1" x14ac:dyDescent="0.3">
      <c r="A95" s="98"/>
      <c r="B95" s="8" t="s">
        <v>32</v>
      </c>
      <c r="C95" s="8" t="s">
        <v>4</v>
      </c>
      <c r="D95" s="8" t="s">
        <v>32</v>
      </c>
      <c r="E95" s="8" t="s">
        <v>4</v>
      </c>
      <c r="F95" s="8" t="s">
        <v>32</v>
      </c>
      <c r="G95" s="8" t="s">
        <v>4</v>
      </c>
      <c r="H95" s="8" t="s">
        <v>32</v>
      </c>
      <c r="I95" s="8" t="s">
        <v>4</v>
      </c>
      <c r="J95" s="8" t="s">
        <v>32</v>
      </c>
      <c r="K95" s="8" t="s">
        <v>4</v>
      </c>
      <c r="L95" s="8" t="s">
        <v>32</v>
      </c>
      <c r="M95" s="8" t="s">
        <v>4</v>
      </c>
      <c r="N95" s="8" t="s">
        <v>32</v>
      </c>
      <c r="O95" s="8" t="s">
        <v>4</v>
      </c>
      <c r="P95" s="8" t="s">
        <v>32</v>
      </c>
      <c r="Q95" s="8" t="s">
        <v>4</v>
      </c>
      <c r="R95" s="8" t="s">
        <v>32</v>
      </c>
      <c r="S95" s="8" t="s">
        <v>4</v>
      </c>
      <c r="T95" s="8" t="s">
        <v>182</v>
      </c>
      <c r="U95" s="9" t="s">
        <v>4</v>
      </c>
      <c r="V95" s="23" t="s">
        <v>5</v>
      </c>
    </row>
    <row r="96" spans="1:22" ht="15.75" thickBot="1" x14ac:dyDescent="0.3">
      <c r="A96" s="26" t="s">
        <v>202</v>
      </c>
      <c r="B96" s="29" t="s">
        <v>165</v>
      </c>
      <c r="C96" s="29">
        <v>0</v>
      </c>
      <c r="D96" s="29" t="s">
        <v>165</v>
      </c>
      <c r="E96" s="29">
        <v>0</v>
      </c>
      <c r="F96" s="29" t="s">
        <v>165</v>
      </c>
      <c r="G96" s="29">
        <v>0</v>
      </c>
      <c r="H96" s="29" t="s">
        <v>165</v>
      </c>
      <c r="I96" s="29">
        <v>0</v>
      </c>
      <c r="J96" s="29" t="s">
        <v>165</v>
      </c>
      <c r="K96" s="29">
        <v>0</v>
      </c>
      <c r="L96" s="29" t="s">
        <v>165</v>
      </c>
      <c r="M96" s="29">
        <v>0</v>
      </c>
      <c r="N96" s="29" t="s">
        <v>203</v>
      </c>
      <c r="O96" s="29">
        <v>44</v>
      </c>
      <c r="P96" s="29" t="s">
        <v>203</v>
      </c>
      <c r="Q96" s="29">
        <v>9</v>
      </c>
      <c r="R96" s="29" t="s">
        <v>203</v>
      </c>
      <c r="S96" s="29">
        <v>1162</v>
      </c>
      <c r="T96" s="29">
        <f>72*9</f>
        <v>648</v>
      </c>
      <c r="U96" s="29">
        <f t="shared" ref="U96" si="17">C96+E96+G96+I96+K96+M96+O96+Q96+S96</f>
        <v>1215</v>
      </c>
      <c r="V96" s="30">
        <f t="shared" ref="V96" si="18">(U96/T96)*100</f>
        <v>187.5</v>
      </c>
    </row>
    <row r="97" spans="1:22" ht="15.75" thickBot="1" x14ac:dyDescent="0.3">
      <c r="A97" s="5"/>
    </row>
    <row r="98" spans="1:22" ht="15.75" thickBot="1" x14ac:dyDescent="0.3">
      <c r="A98" s="97" t="s">
        <v>204</v>
      </c>
      <c r="B98" s="103" t="s">
        <v>58</v>
      </c>
      <c r="C98" s="103"/>
      <c r="D98" s="103" t="s">
        <v>59</v>
      </c>
      <c r="E98" s="103"/>
      <c r="F98" s="103" t="s">
        <v>60</v>
      </c>
      <c r="G98" s="103"/>
      <c r="H98" s="103" t="s">
        <v>61</v>
      </c>
      <c r="I98" s="103"/>
      <c r="J98" s="90" t="s">
        <v>183</v>
      </c>
      <c r="K98" s="90"/>
      <c r="L98" s="90" t="s">
        <v>187</v>
      </c>
      <c r="M98" s="90"/>
      <c r="N98" s="90" t="s">
        <v>188</v>
      </c>
      <c r="O98" s="90"/>
      <c r="P98" s="90" t="s">
        <v>189</v>
      </c>
      <c r="Q98" s="90"/>
      <c r="R98" s="90" t="s">
        <v>192</v>
      </c>
      <c r="S98" s="90"/>
      <c r="T98" s="90" t="s">
        <v>3</v>
      </c>
      <c r="U98" s="90"/>
      <c r="V98" s="102"/>
    </row>
    <row r="99" spans="1:22" ht="24.75" thickBot="1" x14ac:dyDescent="0.3">
      <c r="A99" s="98"/>
      <c r="B99" s="8" t="s">
        <v>32</v>
      </c>
      <c r="C99" s="8" t="s">
        <v>4</v>
      </c>
      <c r="D99" s="8" t="s">
        <v>32</v>
      </c>
      <c r="E99" s="8" t="s">
        <v>4</v>
      </c>
      <c r="F99" s="8" t="s">
        <v>32</v>
      </c>
      <c r="G99" s="8" t="s">
        <v>4</v>
      </c>
      <c r="H99" s="8" t="s">
        <v>32</v>
      </c>
      <c r="I99" s="8" t="s">
        <v>4</v>
      </c>
      <c r="J99" s="8" t="s">
        <v>32</v>
      </c>
      <c r="K99" s="8" t="s">
        <v>4</v>
      </c>
      <c r="L99" s="8" t="s">
        <v>32</v>
      </c>
      <c r="M99" s="8" t="s">
        <v>4</v>
      </c>
      <c r="N99" s="8" t="s">
        <v>32</v>
      </c>
      <c r="O99" s="8" t="s">
        <v>4</v>
      </c>
      <c r="P99" s="8" t="s">
        <v>32</v>
      </c>
      <c r="Q99" s="8" t="s">
        <v>4</v>
      </c>
      <c r="R99" s="8" t="s">
        <v>32</v>
      </c>
      <c r="S99" s="8" t="s">
        <v>4</v>
      </c>
      <c r="T99" s="8" t="s">
        <v>182</v>
      </c>
      <c r="U99" s="9" t="s">
        <v>4</v>
      </c>
      <c r="V99" s="23" t="s">
        <v>5</v>
      </c>
    </row>
    <row r="100" spans="1:22" ht="15.75" thickBot="1" x14ac:dyDescent="0.3">
      <c r="A100" s="24" t="s">
        <v>194</v>
      </c>
      <c r="B100" s="10" t="s">
        <v>165</v>
      </c>
      <c r="C100" s="10">
        <v>0</v>
      </c>
      <c r="D100" s="10" t="s">
        <v>165</v>
      </c>
      <c r="E100" s="10">
        <v>0</v>
      </c>
      <c r="F100" s="10" t="s">
        <v>165</v>
      </c>
      <c r="G100" s="10">
        <v>0</v>
      </c>
      <c r="H100" s="10" t="s">
        <v>165</v>
      </c>
      <c r="I100" s="10">
        <v>0</v>
      </c>
      <c r="J100" s="10" t="s">
        <v>165</v>
      </c>
      <c r="K100" s="10">
        <v>0</v>
      </c>
      <c r="L100" s="10" t="s">
        <v>165</v>
      </c>
      <c r="M100" s="10">
        <v>0</v>
      </c>
      <c r="N100" s="10" t="s">
        <v>165</v>
      </c>
      <c r="O100" s="10">
        <v>0</v>
      </c>
      <c r="P100" s="10" t="s">
        <v>165</v>
      </c>
      <c r="Q100" s="10">
        <v>0</v>
      </c>
      <c r="R100" s="10" t="s">
        <v>165</v>
      </c>
      <c r="S100" s="10">
        <v>147</v>
      </c>
      <c r="T100" s="11" t="s">
        <v>165</v>
      </c>
      <c r="U100" s="11">
        <f>C100+E100+G100+I100+K100+M100+O100+Q100+S100</f>
        <v>147</v>
      </c>
      <c r="V100" s="25">
        <v>100</v>
      </c>
    </row>
    <row r="101" spans="1:22" ht="15.75" thickBot="1" x14ac:dyDescent="0.3">
      <c r="A101" s="24" t="s">
        <v>195</v>
      </c>
      <c r="B101" s="10" t="s">
        <v>165</v>
      </c>
      <c r="C101" s="10">
        <v>0</v>
      </c>
      <c r="D101" s="10" t="s">
        <v>165</v>
      </c>
      <c r="E101" s="10">
        <v>0</v>
      </c>
      <c r="F101" s="10" t="s">
        <v>165</v>
      </c>
      <c r="G101" s="10">
        <v>0</v>
      </c>
      <c r="H101" s="10" t="s">
        <v>165</v>
      </c>
      <c r="I101" s="10">
        <v>0</v>
      </c>
      <c r="J101" s="10" t="s">
        <v>165</v>
      </c>
      <c r="K101" s="10">
        <v>0</v>
      </c>
      <c r="L101" s="10" t="s">
        <v>165</v>
      </c>
      <c r="M101" s="10">
        <v>0</v>
      </c>
      <c r="N101" s="10" t="s">
        <v>165</v>
      </c>
      <c r="O101" s="10">
        <v>0</v>
      </c>
      <c r="P101" s="10" t="s">
        <v>165</v>
      </c>
      <c r="Q101" s="10">
        <v>0</v>
      </c>
      <c r="R101" s="10" t="s">
        <v>165</v>
      </c>
      <c r="S101" s="10">
        <v>140</v>
      </c>
      <c r="T101" s="11" t="s">
        <v>165</v>
      </c>
      <c r="U101" s="11">
        <f>C101+E101+G101+I101+K101+M101+O101+Q101+S101</f>
        <v>140</v>
      </c>
      <c r="V101" s="25">
        <v>100</v>
      </c>
    </row>
    <row r="102" spans="1:22" ht="15.75" customHeight="1" thickBot="1" x14ac:dyDescent="0.3">
      <c r="A102" s="24" t="s">
        <v>196</v>
      </c>
      <c r="B102" s="10" t="s">
        <v>165</v>
      </c>
      <c r="C102" s="10">
        <v>0</v>
      </c>
      <c r="D102" s="10" t="s">
        <v>165</v>
      </c>
      <c r="E102" s="10">
        <v>0</v>
      </c>
      <c r="F102" s="10" t="s">
        <v>165</v>
      </c>
      <c r="G102" s="10">
        <v>0</v>
      </c>
      <c r="H102" s="10" t="s">
        <v>165</v>
      </c>
      <c r="I102" s="10">
        <v>0</v>
      </c>
      <c r="J102" s="10" t="s">
        <v>165</v>
      </c>
      <c r="K102" s="10">
        <v>0</v>
      </c>
      <c r="L102" s="10" t="s">
        <v>165</v>
      </c>
      <c r="M102" s="10">
        <v>0</v>
      </c>
      <c r="N102" s="10" t="s">
        <v>165</v>
      </c>
      <c r="O102" s="10">
        <v>0</v>
      </c>
      <c r="P102" s="10" t="s">
        <v>165</v>
      </c>
      <c r="Q102" s="10">
        <v>0</v>
      </c>
      <c r="R102" s="10" t="s">
        <v>165</v>
      </c>
      <c r="S102" s="10">
        <v>0</v>
      </c>
      <c r="T102" s="11" t="s">
        <v>165</v>
      </c>
      <c r="U102" s="11">
        <f t="shared" ref="U102:U104" si="19">C102+E102+G102+I102+K102+M102+O102+Q102+S102</f>
        <v>0</v>
      </c>
      <c r="V102" s="25">
        <v>100</v>
      </c>
    </row>
    <row r="103" spans="1:22" ht="15.75" thickBot="1" x14ac:dyDescent="0.3">
      <c r="A103" s="24" t="s">
        <v>11</v>
      </c>
      <c r="B103" s="10" t="s">
        <v>165</v>
      </c>
      <c r="C103" s="10">
        <v>0</v>
      </c>
      <c r="D103" s="10" t="s">
        <v>165</v>
      </c>
      <c r="E103" s="10">
        <v>0</v>
      </c>
      <c r="F103" s="10" t="s">
        <v>165</v>
      </c>
      <c r="G103" s="10">
        <v>0</v>
      </c>
      <c r="H103" s="10" t="s">
        <v>165</v>
      </c>
      <c r="I103" s="10">
        <v>0</v>
      </c>
      <c r="J103" s="10" t="s">
        <v>165</v>
      </c>
      <c r="K103" s="10">
        <v>0</v>
      </c>
      <c r="L103" s="10" t="s">
        <v>165</v>
      </c>
      <c r="M103" s="10">
        <v>0</v>
      </c>
      <c r="N103" s="10" t="s">
        <v>165</v>
      </c>
      <c r="O103" s="10">
        <v>0</v>
      </c>
      <c r="P103" s="10" t="s">
        <v>165</v>
      </c>
      <c r="Q103" s="10">
        <v>0</v>
      </c>
      <c r="R103" s="10" t="s">
        <v>165</v>
      </c>
      <c r="S103" s="10">
        <v>443</v>
      </c>
      <c r="T103" s="11" t="s">
        <v>165</v>
      </c>
      <c r="U103" s="11">
        <f>C103+E103+G103+I103+K103+M103+O103+Q103+S103</f>
        <v>443</v>
      </c>
      <c r="V103" s="25">
        <v>100</v>
      </c>
    </row>
    <row r="104" spans="1:22" ht="15.75" thickBot="1" x14ac:dyDescent="0.3">
      <c r="A104" s="24" t="s">
        <v>197</v>
      </c>
      <c r="B104" s="10" t="s">
        <v>165</v>
      </c>
      <c r="C104" s="10">
        <v>0</v>
      </c>
      <c r="D104" s="10" t="s">
        <v>165</v>
      </c>
      <c r="E104" s="10">
        <v>0</v>
      </c>
      <c r="F104" s="10" t="s">
        <v>165</v>
      </c>
      <c r="G104" s="10">
        <v>0</v>
      </c>
      <c r="H104" s="10" t="s">
        <v>165</v>
      </c>
      <c r="I104" s="10">
        <v>0</v>
      </c>
      <c r="J104" s="10" t="s">
        <v>165</v>
      </c>
      <c r="K104" s="10">
        <v>0</v>
      </c>
      <c r="L104" s="10" t="s">
        <v>165</v>
      </c>
      <c r="M104" s="10">
        <v>0</v>
      </c>
      <c r="N104" s="10" t="s">
        <v>165</v>
      </c>
      <c r="O104" s="10">
        <v>0</v>
      </c>
      <c r="P104" s="10" t="s">
        <v>165</v>
      </c>
      <c r="Q104" s="10">
        <v>0</v>
      </c>
      <c r="R104" s="10" t="s">
        <v>165</v>
      </c>
      <c r="S104" s="10">
        <v>84</v>
      </c>
      <c r="T104" s="11" t="s">
        <v>165</v>
      </c>
      <c r="U104" s="11">
        <f t="shared" si="19"/>
        <v>84</v>
      </c>
      <c r="V104" s="25">
        <v>100</v>
      </c>
    </row>
    <row r="105" spans="1:22" ht="15.75" thickBot="1" x14ac:dyDescent="0.3">
      <c r="A105" s="24" t="s">
        <v>198</v>
      </c>
      <c r="B105" s="10" t="s">
        <v>165</v>
      </c>
      <c r="C105" s="10">
        <v>0</v>
      </c>
      <c r="D105" s="10" t="s">
        <v>165</v>
      </c>
      <c r="E105" s="10">
        <v>0</v>
      </c>
      <c r="F105" s="10" t="s">
        <v>165</v>
      </c>
      <c r="G105" s="10">
        <v>0</v>
      </c>
      <c r="H105" s="10" t="s">
        <v>165</v>
      </c>
      <c r="I105" s="10">
        <v>0</v>
      </c>
      <c r="J105" s="10" t="s">
        <v>165</v>
      </c>
      <c r="K105" s="10">
        <v>0</v>
      </c>
      <c r="L105" s="10" t="s">
        <v>165</v>
      </c>
      <c r="M105" s="10">
        <v>0</v>
      </c>
      <c r="N105" s="10" t="s">
        <v>165</v>
      </c>
      <c r="O105" s="10">
        <v>0</v>
      </c>
      <c r="P105" s="10" t="s">
        <v>165</v>
      </c>
      <c r="Q105" s="10">
        <v>0</v>
      </c>
      <c r="R105" s="10" t="s">
        <v>165</v>
      </c>
      <c r="S105" s="10">
        <v>87</v>
      </c>
      <c r="T105" s="11" t="s">
        <v>165</v>
      </c>
      <c r="U105" s="11">
        <f>C105+E105+G105+I105+K105+M105+O105+Q105+S105</f>
        <v>87</v>
      </c>
      <c r="V105" s="25">
        <v>100</v>
      </c>
    </row>
    <row r="106" spans="1:22" ht="15.75" thickBot="1" x14ac:dyDescent="0.3">
      <c r="A106" s="26" t="s">
        <v>199</v>
      </c>
      <c r="B106" s="133" t="s">
        <v>165</v>
      </c>
      <c r="C106" s="133">
        <v>0</v>
      </c>
      <c r="D106" s="133" t="s">
        <v>165</v>
      </c>
      <c r="E106" s="133">
        <v>0</v>
      </c>
      <c r="F106" s="133" t="s">
        <v>165</v>
      </c>
      <c r="G106" s="133">
        <v>0</v>
      </c>
      <c r="H106" s="133" t="s">
        <v>165</v>
      </c>
      <c r="I106" s="133">
        <v>0</v>
      </c>
      <c r="J106" s="133" t="s">
        <v>165</v>
      </c>
      <c r="K106" s="133">
        <v>0</v>
      </c>
      <c r="L106" s="133" t="s">
        <v>165</v>
      </c>
      <c r="M106" s="133">
        <v>0</v>
      </c>
      <c r="N106" s="133" t="s">
        <v>165</v>
      </c>
      <c r="O106" s="133">
        <v>0</v>
      </c>
      <c r="P106" s="133" t="s">
        <v>165</v>
      </c>
      <c r="Q106" s="133">
        <v>0</v>
      </c>
      <c r="R106" s="133" t="s">
        <v>165</v>
      </c>
      <c r="S106" s="133">
        <v>814</v>
      </c>
      <c r="T106" s="29" t="s">
        <v>165</v>
      </c>
      <c r="U106" s="29">
        <f>C106+E106+G106+I106+K106+M106+O106+Q106+S106</f>
        <v>814</v>
      </c>
      <c r="V106" s="30">
        <v>100</v>
      </c>
    </row>
    <row r="107" spans="1:22" ht="15.75" thickBot="1" x14ac:dyDescent="0.3">
      <c r="A107" s="5"/>
    </row>
    <row r="108" spans="1:22" ht="15.75" thickBot="1" x14ac:dyDescent="0.3">
      <c r="A108" s="119" t="s">
        <v>74</v>
      </c>
      <c r="B108" s="103" t="s">
        <v>58</v>
      </c>
      <c r="C108" s="103"/>
      <c r="D108" s="103" t="s">
        <v>59</v>
      </c>
      <c r="E108" s="103"/>
      <c r="F108" s="103" t="s">
        <v>60</v>
      </c>
      <c r="G108" s="103"/>
      <c r="H108" s="103" t="s">
        <v>61</v>
      </c>
      <c r="I108" s="103"/>
      <c r="J108" s="90" t="s">
        <v>183</v>
      </c>
      <c r="K108" s="90"/>
      <c r="L108" s="90" t="s">
        <v>187</v>
      </c>
      <c r="M108" s="90"/>
      <c r="N108" s="90" t="s">
        <v>188</v>
      </c>
      <c r="O108" s="90"/>
      <c r="P108" s="90" t="s">
        <v>189</v>
      </c>
      <c r="Q108" s="90"/>
      <c r="R108" s="90" t="s">
        <v>192</v>
      </c>
      <c r="S108" s="90"/>
      <c r="T108" s="90" t="s">
        <v>3</v>
      </c>
      <c r="U108" s="90"/>
      <c r="V108" s="102"/>
    </row>
    <row r="109" spans="1:22" ht="15.75" thickBot="1" x14ac:dyDescent="0.3">
      <c r="A109" s="120"/>
      <c r="B109" s="8" t="s">
        <v>81</v>
      </c>
      <c r="C109" s="8" t="s">
        <v>4</v>
      </c>
      <c r="D109" s="8" t="s">
        <v>81</v>
      </c>
      <c r="E109" s="8" t="s">
        <v>4</v>
      </c>
      <c r="F109" s="8" t="s">
        <v>81</v>
      </c>
      <c r="G109" s="8" t="s">
        <v>4</v>
      </c>
      <c r="H109" s="8" t="s">
        <v>81</v>
      </c>
      <c r="I109" s="8" t="s">
        <v>4</v>
      </c>
      <c r="J109" s="8" t="s">
        <v>81</v>
      </c>
      <c r="K109" s="8" t="s">
        <v>4</v>
      </c>
      <c r="L109" s="8" t="s">
        <v>81</v>
      </c>
      <c r="M109" s="8" t="s">
        <v>4</v>
      </c>
      <c r="N109" s="8" t="s">
        <v>81</v>
      </c>
      <c r="O109" s="8" t="s">
        <v>4</v>
      </c>
      <c r="P109" s="8" t="s">
        <v>81</v>
      </c>
      <c r="Q109" s="8" t="s">
        <v>4</v>
      </c>
      <c r="R109" s="8" t="s">
        <v>81</v>
      </c>
      <c r="S109" s="8" t="s">
        <v>4</v>
      </c>
      <c r="T109" s="8" t="s">
        <v>182</v>
      </c>
      <c r="U109" s="8" t="s">
        <v>4</v>
      </c>
      <c r="V109" s="35" t="s">
        <v>5</v>
      </c>
    </row>
    <row r="110" spans="1:22" ht="15.75" thickBot="1" x14ac:dyDescent="0.3">
      <c r="A110" s="24" t="s">
        <v>75</v>
      </c>
      <c r="B110" s="10">
        <v>720</v>
      </c>
      <c r="C110" s="10">
        <v>1328</v>
      </c>
      <c r="D110" s="10">
        <v>720</v>
      </c>
      <c r="E110" s="10">
        <v>1172</v>
      </c>
      <c r="F110" s="10">
        <v>720</v>
      </c>
      <c r="G110" s="10">
        <v>1275</v>
      </c>
      <c r="H110" s="10">
        <v>720</v>
      </c>
      <c r="I110" s="10">
        <v>1271</v>
      </c>
      <c r="J110" s="10">
        <v>720</v>
      </c>
      <c r="K110" s="10">
        <v>1454</v>
      </c>
      <c r="L110" s="10">
        <v>720</v>
      </c>
      <c r="M110" s="10">
        <v>1559</v>
      </c>
      <c r="N110" s="10">
        <v>720</v>
      </c>
      <c r="O110" s="10">
        <v>1397</v>
      </c>
      <c r="P110" s="10">
        <v>720</v>
      </c>
      <c r="Q110" s="10">
        <v>1511</v>
      </c>
      <c r="R110" s="10">
        <v>720</v>
      </c>
      <c r="S110" s="10">
        <v>1410</v>
      </c>
      <c r="T110" s="9">
        <f>B110*9</f>
        <v>6480</v>
      </c>
      <c r="U110" s="9">
        <f>SUM(C110,E110,G110,I110,K110,M110,O110,Q110,S110)</f>
        <v>12377</v>
      </c>
      <c r="V110" s="43">
        <f>(U110/T110)</f>
        <v>1.9100308641975308</v>
      </c>
    </row>
    <row r="111" spans="1:22" ht="15.75" thickBot="1" x14ac:dyDescent="0.3">
      <c r="A111" s="24" t="s">
        <v>76</v>
      </c>
      <c r="B111" s="10">
        <v>475</v>
      </c>
      <c r="C111" s="10">
        <v>409</v>
      </c>
      <c r="D111" s="10">
        <v>475</v>
      </c>
      <c r="E111" s="10">
        <v>512</v>
      </c>
      <c r="F111" s="10">
        <v>475</v>
      </c>
      <c r="G111" s="10">
        <v>584</v>
      </c>
      <c r="H111" s="10">
        <v>475</v>
      </c>
      <c r="I111" s="10">
        <v>521</v>
      </c>
      <c r="J111" s="10">
        <v>475</v>
      </c>
      <c r="K111" s="10">
        <v>526</v>
      </c>
      <c r="L111" s="10">
        <v>475</v>
      </c>
      <c r="M111" s="10">
        <v>540</v>
      </c>
      <c r="N111" s="10">
        <v>475</v>
      </c>
      <c r="O111" s="10">
        <v>561</v>
      </c>
      <c r="P111" s="10">
        <v>475</v>
      </c>
      <c r="Q111" s="10">
        <v>522</v>
      </c>
      <c r="R111" s="10">
        <v>475</v>
      </c>
      <c r="S111" s="10">
        <v>397</v>
      </c>
      <c r="T111" s="9">
        <f t="shared" ref="T111:T112" si="20">B111*9</f>
        <v>4275</v>
      </c>
      <c r="U111" s="9">
        <f>SUM(C111,E111,G111,I111,K111,M111,O111,Q111,S111)</f>
        <v>4572</v>
      </c>
      <c r="V111" s="43">
        <f>(U111/T111)</f>
        <v>1.0694736842105264</v>
      </c>
    </row>
    <row r="112" spans="1:22" ht="15.75" thickBot="1" x14ac:dyDescent="0.3">
      <c r="A112" s="26" t="s">
        <v>77</v>
      </c>
      <c r="B112" s="28">
        <v>500</v>
      </c>
      <c r="C112" s="28">
        <v>590</v>
      </c>
      <c r="D112" s="28">
        <v>500</v>
      </c>
      <c r="E112" s="28">
        <v>538</v>
      </c>
      <c r="F112" s="28">
        <v>500</v>
      </c>
      <c r="G112" s="28">
        <v>594</v>
      </c>
      <c r="H112" s="28">
        <v>500</v>
      </c>
      <c r="I112" s="28">
        <v>575</v>
      </c>
      <c r="J112" s="28">
        <v>500</v>
      </c>
      <c r="K112" s="28">
        <v>554</v>
      </c>
      <c r="L112" s="28">
        <v>500</v>
      </c>
      <c r="M112" s="28">
        <v>579</v>
      </c>
      <c r="N112" s="28">
        <v>500</v>
      </c>
      <c r="O112" s="28">
        <v>613</v>
      </c>
      <c r="P112" s="28">
        <v>500</v>
      </c>
      <c r="Q112" s="28">
        <v>577</v>
      </c>
      <c r="R112" s="28">
        <v>500</v>
      </c>
      <c r="S112" s="28">
        <v>585</v>
      </c>
      <c r="T112" s="32">
        <f t="shared" si="20"/>
        <v>4500</v>
      </c>
      <c r="U112" s="32">
        <f>SUM(C112,E112,G112,I112,K112,M112,O112,Q112,S112)</f>
        <v>5205</v>
      </c>
      <c r="V112" s="44">
        <f>(U112/T112)</f>
        <v>1.1566666666666667</v>
      </c>
    </row>
    <row r="113" spans="1:22" ht="15.75" thickBo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</row>
    <row r="114" spans="1:22" ht="15.75" thickBot="1" x14ac:dyDescent="0.3">
      <c r="A114" s="97" t="s">
        <v>78</v>
      </c>
      <c r="B114" s="103" t="s">
        <v>58</v>
      </c>
      <c r="C114" s="103"/>
      <c r="D114" s="103" t="s">
        <v>59</v>
      </c>
      <c r="E114" s="103"/>
      <c r="F114" s="103" t="s">
        <v>60</v>
      </c>
      <c r="G114" s="103"/>
      <c r="H114" s="103" t="s">
        <v>61</v>
      </c>
      <c r="I114" s="103"/>
      <c r="J114" s="90" t="s">
        <v>183</v>
      </c>
      <c r="K114" s="90"/>
      <c r="L114" s="90" t="s">
        <v>187</v>
      </c>
      <c r="M114" s="90"/>
      <c r="N114" s="90" t="s">
        <v>188</v>
      </c>
      <c r="O114" s="90"/>
      <c r="P114" s="90" t="s">
        <v>189</v>
      </c>
      <c r="Q114" s="90"/>
      <c r="R114" s="90" t="s">
        <v>192</v>
      </c>
      <c r="S114" s="90"/>
      <c r="T114" s="90" t="s">
        <v>3</v>
      </c>
      <c r="U114" s="90"/>
      <c r="V114" s="102"/>
    </row>
    <row r="115" spans="1:22" ht="15.75" thickBot="1" x14ac:dyDescent="0.3">
      <c r="A115" s="98"/>
      <c r="B115" s="8" t="s">
        <v>81</v>
      </c>
      <c r="C115" s="8" t="s">
        <v>4</v>
      </c>
      <c r="D115" s="8" t="s">
        <v>81</v>
      </c>
      <c r="E115" s="8" t="s">
        <v>4</v>
      </c>
      <c r="F115" s="8" t="s">
        <v>81</v>
      </c>
      <c r="G115" s="8" t="s">
        <v>4</v>
      </c>
      <c r="H115" s="8" t="s">
        <v>81</v>
      </c>
      <c r="I115" s="8" t="s">
        <v>4</v>
      </c>
      <c r="J115" s="8" t="s">
        <v>81</v>
      </c>
      <c r="K115" s="8" t="s">
        <v>4</v>
      </c>
      <c r="L115" s="8" t="s">
        <v>81</v>
      </c>
      <c r="M115" s="8" t="s">
        <v>4</v>
      </c>
      <c r="N115" s="8" t="s">
        <v>81</v>
      </c>
      <c r="O115" s="8" t="s">
        <v>4</v>
      </c>
      <c r="P115" s="8" t="s">
        <v>81</v>
      </c>
      <c r="Q115" s="8" t="s">
        <v>4</v>
      </c>
      <c r="R115" s="8" t="s">
        <v>81</v>
      </c>
      <c r="S115" s="8" t="s">
        <v>4</v>
      </c>
      <c r="T115" s="8" t="s">
        <v>182</v>
      </c>
      <c r="U115" s="8" t="s">
        <v>4</v>
      </c>
      <c r="V115" s="35" t="s">
        <v>5</v>
      </c>
    </row>
    <row r="116" spans="1:22" ht="15.75" thickBot="1" x14ac:dyDescent="0.3">
      <c r="A116" s="24" t="s">
        <v>79</v>
      </c>
      <c r="B116" s="10">
        <v>292</v>
      </c>
      <c r="C116" s="10">
        <v>294</v>
      </c>
      <c r="D116" s="10">
        <v>292</v>
      </c>
      <c r="E116" s="10">
        <v>283</v>
      </c>
      <c r="F116" s="10">
        <v>292</v>
      </c>
      <c r="G116" s="10">
        <v>326</v>
      </c>
      <c r="H116" s="10">
        <v>292</v>
      </c>
      <c r="I116" s="10">
        <v>329</v>
      </c>
      <c r="J116" s="10">
        <v>292</v>
      </c>
      <c r="K116" s="10">
        <v>324</v>
      </c>
      <c r="L116" s="10">
        <v>292</v>
      </c>
      <c r="M116" s="10">
        <v>307</v>
      </c>
      <c r="N116" s="10">
        <v>292</v>
      </c>
      <c r="O116" s="10">
        <v>283</v>
      </c>
      <c r="P116" s="10">
        <v>292</v>
      </c>
      <c r="Q116" s="10">
        <v>362</v>
      </c>
      <c r="R116" s="10">
        <v>292</v>
      </c>
      <c r="S116" s="10">
        <v>341</v>
      </c>
      <c r="T116" s="9">
        <f>B116*9</f>
        <v>2628</v>
      </c>
      <c r="U116" s="9">
        <f>SUM(C116,E116,G116,I116,K116,M116,O116,Q116,S116)</f>
        <v>2849</v>
      </c>
      <c r="V116" s="43">
        <f t="shared" ref="V116:V117" si="21">(U116/T116)</f>
        <v>1.0840943683409436</v>
      </c>
    </row>
    <row r="117" spans="1:22" ht="15.75" thickBot="1" x14ac:dyDescent="0.3">
      <c r="A117" s="26" t="s">
        <v>80</v>
      </c>
      <c r="B117" s="28">
        <v>475</v>
      </c>
      <c r="C117" s="28">
        <v>409</v>
      </c>
      <c r="D117" s="28">
        <v>475</v>
      </c>
      <c r="E117" s="28">
        <v>512</v>
      </c>
      <c r="F117" s="28">
        <v>475</v>
      </c>
      <c r="G117" s="28">
        <v>584</v>
      </c>
      <c r="H117" s="28">
        <v>475</v>
      </c>
      <c r="I117" s="28">
        <v>521</v>
      </c>
      <c r="J117" s="28">
        <v>475</v>
      </c>
      <c r="K117" s="28">
        <v>526</v>
      </c>
      <c r="L117" s="28">
        <v>475</v>
      </c>
      <c r="M117" s="28">
        <v>540</v>
      </c>
      <c r="N117" s="28">
        <v>475</v>
      </c>
      <c r="O117" s="28">
        <v>561</v>
      </c>
      <c r="P117" s="28">
        <v>475</v>
      </c>
      <c r="Q117" s="28">
        <v>458</v>
      </c>
      <c r="R117" s="28">
        <v>475</v>
      </c>
      <c r="S117" s="28">
        <v>397</v>
      </c>
      <c r="T117" s="32">
        <f>B117*9</f>
        <v>4275</v>
      </c>
      <c r="U117" s="32">
        <f>SUM(C117,E117,G117,I117,K117,M117,O117,Q117,S117)</f>
        <v>4508</v>
      </c>
      <c r="V117" s="44">
        <f t="shared" si="21"/>
        <v>1.0545029239766082</v>
      </c>
    </row>
    <row r="118" spans="1:22" ht="15.75" thickBo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</row>
    <row r="119" spans="1:22" ht="15.75" thickBot="1" x14ac:dyDescent="0.3">
      <c r="A119" s="45" t="s">
        <v>82</v>
      </c>
      <c r="B119" s="103" t="s">
        <v>58</v>
      </c>
      <c r="C119" s="103"/>
      <c r="D119" s="103" t="s">
        <v>59</v>
      </c>
      <c r="E119" s="103"/>
      <c r="F119" s="103" t="s">
        <v>60</v>
      </c>
      <c r="G119" s="103"/>
      <c r="H119" s="103" t="s">
        <v>61</v>
      </c>
      <c r="I119" s="103"/>
      <c r="J119" s="90" t="s">
        <v>183</v>
      </c>
      <c r="K119" s="90"/>
      <c r="L119" s="90" t="s">
        <v>187</v>
      </c>
      <c r="M119" s="90"/>
      <c r="N119" s="90" t="s">
        <v>188</v>
      </c>
      <c r="O119" s="90"/>
      <c r="P119" s="90" t="s">
        <v>189</v>
      </c>
      <c r="Q119" s="90"/>
      <c r="R119" s="90" t="s">
        <v>192</v>
      </c>
      <c r="S119" s="90"/>
      <c r="T119" s="90" t="s">
        <v>3</v>
      </c>
      <c r="U119" s="90"/>
      <c r="V119" s="102"/>
    </row>
    <row r="120" spans="1:22" ht="15.75" thickBot="1" x14ac:dyDescent="0.3">
      <c r="A120" s="46" t="s">
        <v>74</v>
      </c>
      <c r="B120" s="8" t="s">
        <v>81</v>
      </c>
      <c r="C120" s="8" t="s">
        <v>4</v>
      </c>
      <c r="D120" s="8" t="s">
        <v>81</v>
      </c>
      <c r="E120" s="8" t="s">
        <v>4</v>
      </c>
      <c r="F120" s="8" t="s">
        <v>81</v>
      </c>
      <c r="G120" s="8" t="s">
        <v>4</v>
      </c>
      <c r="H120" s="8" t="s">
        <v>81</v>
      </c>
      <c r="I120" s="8" t="s">
        <v>4</v>
      </c>
      <c r="J120" s="8" t="s">
        <v>81</v>
      </c>
      <c r="K120" s="8" t="s">
        <v>4</v>
      </c>
      <c r="L120" s="8" t="s">
        <v>81</v>
      </c>
      <c r="M120" s="8" t="s">
        <v>4</v>
      </c>
      <c r="N120" s="8" t="s">
        <v>81</v>
      </c>
      <c r="O120" s="8" t="s">
        <v>4</v>
      </c>
      <c r="P120" s="8" t="s">
        <v>81</v>
      </c>
      <c r="Q120" s="8" t="s">
        <v>4</v>
      </c>
      <c r="R120" s="8" t="s">
        <v>81</v>
      </c>
      <c r="S120" s="8" t="s">
        <v>4</v>
      </c>
      <c r="T120" s="8" t="s">
        <v>182</v>
      </c>
      <c r="U120" s="8" t="s">
        <v>4</v>
      </c>
      <c r="V120" s="35" t="s">
        <v>5</v>
      </c>
    </row>
    <row r="121" spans="1:22" ht="15.75" thickBot="1" x14ac:dyDescent="0.3">
      <c r="A121" s="26" t="s">
        <v>84</v>
      </c>
      <c r="B121" s="28">
        <v>40</v>
      </c>
      <c r="C121" s="28">
        <v>183</v>
      </c>
      <c r="D121" s="28">
        <v>40</v>
      </c>
      <c r="E121" s="28">
        <v>179</v>
      </c>
      <c r="F121" s="28">
        <v>40</v>
      </c>
      <c r="G121" s="28">
        <v>184</v>
      </c>
      <c r="H121" s="28">
        <v>40</v>
      </c>
      <c r="I121" s="28">
        <v>179</v>
      </c>
      <c r="J121" s="28">
        <v>40</v>
      </c>
      <c r="K121" s="28">
        <v>208</v>
      </c>
      <c r="L121" s="28">
        <v>40</v>
      </c>
      <c r="M121" s="28">
        <v>202</v>
      </c>
      <c r="N121" s="28">
        <v>40</v>
      </c>
      <c r="O121" s="28">
        <v>198</v>
      </c>
      <c r="P121" s="28">
        <v>40</v>
      </c>
      <c r="Q121" s="28">
        <v>183</v>
      </c>
      <c r="R121" s="28">
        <v>40</v>
      </c>
      <c r="S121" s="28">
        <v>182</v>
      </c>
      <c r="T121" s="32">
        <f>B121*9</f>
        <v>360</v>
      </c>
      <c r="U121" s="32">
        <f>SUM(C121,E121,G121,I121,K121,M121,O121,Q121,S121)</f>
        <v>1698</v>
      </c>
      <c r="V121" s="44">
        <f>(U121/T121)</f>
        <v>4.7166666666666668</v>
      </c>
    </row>
    <row r="122" spans="1:22" ht="15.75" thickBo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</row>
    <row r="123" spans="1:22" ht="15.75" thickBot="1" x14ac:dyDescent="0.3">
      <c r="A123" s="45" t="s">
        <v>83</v>
      </c>
      <c r="B123" s="103" t="s">
        <v>58</v>
      </c>
      <c r="C123" s="103"/>
      <c r="D123" s="103" t="s">
        <v>59</v>
      </c>
      <c r="E123" s="103"/>
      <c r="F123" s="103" t="s">
        <v>60</v>
      </c>
      <c r="G123" s="103"/>
      <c r="H123" s="103" t="s">
        <v>61</v>
      </c>
      <c r="I123" s="103"/>
      <c r="J123" s="90" t="s">
        <v>183</v>
      </c>
      <c r="K123" s="90"/>
      <c r="L123" s="90" t="s">
        <v>187</v>
      </c>
      <c r="M123" s="90"/>
      <c r="N123" s="90" t="s">
        <v>188</v>
      </c>
      <c r="O123" s="90"/>
      <c r="P123" s="90" t="s">
        <v>189</v>
      </c>
      <c r="Q123" s="90"/>
      <c r="R123" s="90" t="s">
        <v>192</v>
      </c>
      <c r="S123" s="90"/>
      <c r="T123" s="90" t="s">
        <v>3</v>
      </c>
      <c r="U123" s="90"/>
      <c r="V123" s="102"/>
    </row>
    <row r="124" spans="1:22" ht="15.75" thickBot="1" x14ac:dyDescent="0.3">
      <c r="A124" s="47" t="s">
        <v>85</v>
      </c>
      <c r="B124" s="8" t="s">
        <v>81</v>
      </c>
      <c r="C124" s="8" t="s">
        <v>4</v>
      </c>
      <c r="D124" s="8" t="s">
        <v>81</v>
      </c>
      <c r="E124" s="8" t="s">
        <v>4</v>
      </c>
      <c r="F124" s="8" t="s">
        <v>81</v>
      </c>
      <c r="G124" s="8" t="s">
        <v>4</v>
      </c>
      <c r="H124" s="8" t="s">
        <v>81</v>
      </c>
      <c r="I124" s="8" t="s">
        <v>4</v>
      </c>
      <c r="J124" s="8" t="s">
        <v>81</v>
      </c>
      <c r="K124" s="8" t="s">
        <v>4</v>
      </c>
      <c r="L124" s="8" t="s">
        <v>81</v>
      </c>
      <c r="M124" s="8" t="s">
        <v>4</v>
      </c>
      <c r="N124" s="8" t="s">
        <v>81</v>
      </c>
      <c r="O124" s="8" t="s">
        <v>4</v>
      </c>
      <c r="P124" s="8" t="s">
        <v>81</v>
      </c>
      <c r="Q124" s="8" t="s">
        <v>4</v>
      </c>
      <c r="R124" s="8" t="s">
        <v>81</v>
      </c>
      <c r="S124" s="8" t="s">
        <v>4</v>
      </c>
      <c r="T124" s="8" t="s">
        <v>182</v>
      </c>
      <c r="U124" s="8" t="s">
        <v>4</v>
      </c>
      <c r="V124" s="35" t="s">
        <v>5</v>
      </c>
    </row>
    <row r="125" spans="1:22" ht="15.75" thickBot="1" x14ac:dyDescent="0.3">
      <c r="A125" s="24" t="s">
        <v>25</v>
      </c>
      <c r="B125" s="10" t="s">
        <v>157</v>
      </c>
      <c r="C125" s="18">
        <v>0.44067796610169491</v>
      </c>
      <c r="D125" s="10" t="s">
        <v>157</v>
      </c>
      <c r="E125" s="18">
        <v>0.4642857142857143</v>
      </c>
      <c r="F125" s="10" t="s">
        <v>157</v>
      </c>
      <c r="G125" s="18">
        <v>0.47731000546746855</v>
      </c>
      <c r="H125" s="10" t="s">
        <v>157</v>
      </c>
      <c r="I125" s="18">
        <v>0.47740112994350281</v>
      </c>
      <c r="J125" s="18" t="s">
        <v>157</v>
      </c>
      <c r="K125" s="18">
        <v>0.79435483870967738</v>
      </c>
      <c r="L125" s="18" t="s">
        <v>157</v>
      </c>
      <c r="M125" s="18">
        <v>0.88900000000000001</v>
      </c>
      <c r="N125" s="18" t="s">
        <v>157</v>
      </c>
      <c r="O125" s="18">
        <v>0.83699999999999997</v>
      </c>
      <c r="P125" s="18" t="s">
        <v>157</v>
      </c>
      <c r="Q125" s="18">
        <v>0.68500000000000005</v>
      </c>
      <c r="R125" s="18" t="s">
        <v>157</v>
      </c>
      <c r="S125" s="18">
        <v>0.8041666666666667</v>
      </c>
      <c r="T125" s="19">
        <f>80*9/100</f>
        <v>7.2</v>
      </c>
      <c r="U125" s="20">
        <f>SUM(C125,E125,G125,I125,K125,M125,O125,Q125,S125)</f>
        <v>5.8691963211747247</v>
      </c>
      <c r="V125" s="48">
        <f t="shared" ref="V125:V126" si="22">(U125/T125)</f>
        <v>0.81516615571871176</v>
      </c>
    </row>
    <row r="126" spans="1:22" ht="15.75" thickBot="1" x14ac:dyDescent="0.3">
      <c r="A126" s="24" t="s">
        <v>86</v>
      </c>
      <c r="B126" s="10" t="s">
        <v>157</v>
      </c>
      <c r="C126" s="18">
        <v>1.0905425219941349</v>
      </c>
      <c r="D126" s="10" t="s">
        <v>157</v>
      </c>
      <c r="E126" s="18">
        <v>1.1810064935064934</v>
      </c>
      <c r="F126" s="10" t="s">
        <v>157</v>
      </c>
      <c r="G126" s="18">
        <v>1.1799853372434017</v>
      </c>
      <c r="H126" s="10" t="s">
        <v>157</v>
      </c>
      <c r="I126" s="18">
        <v>1.1166666666666667</v>
      </c>
      <c r="J126" s="18" t="s">
        <v>157</v>
      </c>
      <c r="K126" s="18">
        <v>1.0720180045011254</v>
      </c>
      <c r="L126" s="18" t="s">
        <v>157</v>
      </c>
      <c r="M126" s="18">
        <v>1.121</v>
      </c>
      <c r="N126" s="18" t="s">
        <v>157</v>
      </c>
      <c r="O126" s="18">
        <v>1.2350000000000001</v>
      </c>
      <c r="P126" s="18" t="s">
        <v>157</v>
      </c>
      <c r="Q126" s="18">
        <v>1.3740000000000001</v>
      </c>
      <c r="R126" s="18" t="s">
        <v>157</v>
      </c>
      <c r="S126" s="18">
        <v>1.4271317829457364</v>
      </c>
      <c r="T126" s="19">
        <f t="shared" ref="T126:T132" si="23">80*9/100</f>
        <v>7.2</v>
      </c>
      <c r="U126" s="20">
        <f t="shared" ref="U126:U132" si="24">SUM(C126,E126,G126,I126,K126,M126,O126,Q126,S126)</f>
        <v>10.797350806857558</v>
      </c>
      <c r="V126" s="48">
        <f t="shared" si="22"/>
        <v>1.4996320565079941</v>
      </c>
    </row>
    <row r="127" spans="1:22" ht="15.75" thickBot="1" x14ac:dyDescent="0.3">
      <c r="A127" s="24" t="s">
        <v>87</v>
      </c>
      <c r="B127" s="10" t="s">
        <v>157</v>
      </c>
      <c r="C127" s="18">
        <v>0.68027766435279702</v>
      </c>
      <c r="D127" s="10" t="s">
        <v>157</v>
      </c>
      <c r="E127" s="18">
        <v>0.69439421338155516</v>
      </c>
      <c r="F127" s="10" t="s">
        <v>157</v>
      </c>
      <c r="G127" s="18">
        <v>0.70232748060432826</v>
      </c>
      <c r="H127" s="10" t="s">
        <v>157</v>
      </c>
      <c r="I127" s="18">
        <v>0.68860759493670887</v>
      </c>
      <c r="J127" s="18" t="s">
        <v>157</v>
      </c>
      <c r="K127" s="18">
        <v>0.89462365591397852</v>
      </c>
      <c r="L127" s="18" t="s">
        <v>157</v>
      </c>
      <c r="M127" s="18">
        <v>1.038</v>
      </c>
      <c r="N127" s="18" t="s">
        <v>157</v>
      </c>
      <c r="O127" s="18">
        <v>0.97699999999999998</v>
      </c>
      <c r="P127" s="18" t="s">
        <v>157</v>
      </c>
      <c r="Q127" s="18">
        <v>1.0269999999999999</v>
      </c>
      <c r="R127" s="18" t="s">
        <v>157</v>
      </c>
      <c r="S127" s="18">
        <v>1.1246913580246913</v>
      </c>
      <c r="T127" s="19">
        <f t="shared" si="23"/>
        <v>7.2</v>
      </c>
      <c r="U127" s="20">
        <f t="shared" si="24"/>
        <v>7.8269219672140595</v>
      </c>
      <c r="V127" s="48">
        <f t="shared" ref="V127:V130" si="25">(U127/T127)</f>
        <v>1.0870724954463971</v>
      </c>
    </row>
    <row r="128" spans="1:22" ht="15.75" thickBot="1" x14ac:dyDescent="0.3">
      <c r="A128" s="24" t="s">
        <v>88</v>
      </c>
      <c r="B128" s="10" t="s">
        <v>157</v>
      </c>
      <c r="C128" s="18">
        <v>0.78877171215880892</v>
      </c>
      <c r="D128" s="10" t="s">
        <v>157</v>
      </c>
      <c r="E128" s="18">
        <v>0.8482142857142857</v>
      </c>
      <c r="F128" s="10" t="s">
        <v>157</v>
      </c>
      <c r="G128" s="18">
        <v>0.83374689826302728</v>
      </c>
      <c r="H128" s="10" t="s">
        <v>157</v>
      </c>
      <c r="I128" s="18">
        <v>0.84935897435897434</v>
      </c>
      <c r="J128" s="18" t="s">
        <v>157</v>
      </c>
      <c r="K128" s="18">
        <v>0.91160049627791562</v>
      </c>
      <c r="L128" s="18" t="s">
        <v>157</v>
      </c>
      <c r="M128" s="18">
        <v>0.90700000000000003</v>
      </c>
      <c r="N128" s="18" t="s">
        <v>157</v>
      </c>
      <c r="O128" s="18">
        <v>0.84199999999999997</v>
      </c>
      <c r="P128" s="18" t="s">
        <v>157</v>
      </c>
      <c r="Q128" s="18">
        <v>0.87</v>
      </c>
      <c r="R128" s="18" t="s">
        <v>157</v>
      </c>
      <c r="S128" s="18">
        <v>0.79673202614379079</v>
      </c>
      <c r="T128" s="19">
        <f t="shared" si="23"/>
        <v>7.2</v>
      </c>
      <c r="U128" s="20">
        <f t="shared" si="24"/>
        <v>7.6474243929168022</v>
      </c>
      <c r="V128" s="48">
        <f t="shared" si="25"/>
        <v>1.0621422767940003</v>
      </c>
    </row>
    <row r="129" spans="1:22" ht="15.75" thickBot="1" x14ac:dyDescent="0.3">
      <c r="A129" s="24" t="s">
        <v>89</v>
      </c>
      <c r="B129" s="10" t="s">
        <v>157</v>
      </c>
      <c r="C129" s="18">
        <v>0.89725209080047785</v>
      </c>
      <c r="D129" s="10" t="s">
        <v>157</v>
      </c>
      <c r="E129" s="18">
        <v>0.98015873015873012</v>
      </c>
      <c r="F129" s="10" t="s">
        <v>157</v>
      </c>
      <c r="G129" s="18">
        <v>0.97192353643966545</v>
      </c>
      <c r="H129" s="10" t="s">
        <v>157</v>
      </c>
      <c r="I129" s="18">
        <v>0.97407407407407409</v>
      </c>
      <c r="J129" s="18" t="s">
        <v>157</v>
      </c>
      <c r="K129" s="18">
        <v>0.97013142174432498</v>
      </c>
      <c r="L129" s="18" t="s">
        <v>157</v>
      </c>
      <c r="M129" s="18">
        <v>0.97</v>
      </c>
      <c r="N129" s="18" t="s">
        <v>157</v>
      </c>
      <c r="O129" s="18">
        <v>1.0169999999999999</v>
      </c>
      <c r="P129" s="18" t="s">
        <v>157</v>
      </c>
      <c r="Q129" s="18">
        <v>1.018</v>
      </c>
      <c r="R129" s="18" t="s">
        <v>157</v>
      </c>
      <c r="S129" s="18">
        <v>1.0179012345679013</v>
      </c>
      <c r="T129" s="19">
        <f t="shared" si="23"/>
        <v>7.2</v>
      </c>
      <c r="U129" s="20">
        <f t="shared" si="24"/>
        <v>8.8164410877851722</v>
      </c>
      <c r="V129" s="48">
        <f t="shared" si="25"/>
        <v>1.2245057066368294</v>
      </c>
    </row>
    <row r="130" spans="1:22" ht="15.75" thickBot="1" x14ac:dyDescent="0.3">
      <c r="A130" s="24" t="s">
        <v>90</v>
      </c>
      <c r="B130" s="10" t="s">
        <v>157</v>
      </c>
      <c r="C130" s="18">
        <v>0.25161290322580643</v>
      </c>
      <c r="D130" s="10" t="s">
        <v>157</v>
      </c>
      <c r="E130" s="18">
        <v>0.4642857142857143</v>
      </c>
      <c r="F130" s="10" t="s">
        <v>157</v>
      </c>
      <c r="G130" s="18">
        <v>0.3032258064516129</v>
      </c>
      <c r="H130" s="10" t="s">
        <v>157</v>
      </c>
      <c r="I130" s="18">
        <v>0.39666666666666667</v>
      </c>
      <c r="J130" s="18" t="s">
        <v>157</v>
      </c>
      <c r="K130" s="18">
        <v>0.69354838709677424</v>
      </c>
      <c r="L130" s="18" t="s">
        <v>157</v>
      </c>
      <c r="M130" s="18">
        <v>0.77300000000000002</v>
      </c>
      <c r="N130" s="18" t="s">
        <v>157</v>
      </c>
      <c r="O130" s="18">
        <v>0.72299999999999998</v>
      </c>
      <c r="P130" s="18" t="s">
        <v>157</v>
      </c>
      <c r="Q130" s="18">
        <v>0.58699999999999997</v>
      </c>
      <c r="R130" s="18" t="s">
        <v>157</v>
      </c>
      <c r="S130" s="18">
        <v>0.57333333333333336</v>
      </c>
      <c r="T130" s="19">
        <f t="shared" si="23"/>
        <v>7.2</v>
      </c>
      <c r="U130" s="20">
        <f t="shared" si="24"/>
        <v>4.7656728110599076</v>
      </c>
      <c r="V130" s="48">
        <f t="shared" si="25"/>
        <v>0.66189900153609826</v>
      </c>
    </row>
    <row r="131" spans="1:22" ht="15.75" thickBot="1" x14ac:dyDescent="0.3">
      <c r="A131" s="134" t="s">
        <v>206</v>
      </c>
      <c r="B131" s="10" t="s">
        <v>157</v>
      </c>
      <c r="C131" s="135" t="s">
        <v>165</v>
      </c>
      <c r="D131" s="10" t="s">
        <v>157</v>
      </c>
      <c r="E131" s="135" t="s">
        <v>165</v>
      </c>
      <c r="F131" s="10" t="s">
        <v>157</v>
      </c>
      <c r="G131" s="135" t="s">
        <v>165</v>
      </c>
      <c r="H131" s="10" t="s">
        <v>157</v>
      </c>
      <c r="I131" s="135" t="s">
        <v>165</v>
      </c>
      <c r="J131" s="10" t="s">
        <v>157</v>
      </c>
      <c r="K131" s="135" t="s">
        <v>165</v>
      </c>
      <c r="L131" s="10" t="s">
        <v>157</v>
      </c>
      <c r="M131" s="135" t="s">
        <v>165</v>
      </c>
      <c r="N131" s="10" t="s">
        <v>157</v>
      </c>
      <c r="O131" s="135" t="s">
        <v>165</v>
      </c>
      <c r="P131" s="10" t="s">
        <v>157</v>
      </c>
      <c r="Q131" s="135" t="s">
        <v>165</v>
      </c>
      <c r="R131" s="10" t="s">
        <v>157</v>
      </c>
      <c r="S131" s="135">
        <v>0.30757575757575756</v>
      </c>
      <c r="T131" s="136"/>
      <c r="U131" s="137"/>
      <c r="V131" s="138"/>
    </row>
    <row r="132" spans="1:22" ht="15.75" thickBot="1" x14ac:dyDescent="0.3">
      <c r="A132" s="26" t="s">
        <v>91</v>
      </c>
      <c r="B132" s="28" t="s">
        <v>157</v>
      </c>
      <c r="C132" s="49">
        <v>0.90645161290322585</v>
      </c>
      <c r="D132" s="28" t="s">
        <v>157</v>
      </c>
      <c r="E132" s="49">
        <v>0.95</v>
      </c>
      <c r="F132" s="28" t="s">
        <v>157</v>
      </c>
      <c r="G132" s="49">
        <v>0.95161290322580649</v>
      </c>
      <c r="H132" s="28" t="s">
        <v>157</v>
      </c>
      <c r="I132" s="49">
        <v>0.90333333333333332</v>
      </c>
      <c r="J132" s="49" t="s">
        <v>157</v>
      </c>
      <c r="K132" s="49">
        <v>0.8</v>
      </c>
      <c r="L132" s="49" t="s">
        <v>157</v>
      </c>
      <c r="M132" s="49">
        <v>0.93700000000000006</v>
      </c>
      <c r="N132" s="49" t="s">
        <v>157</v>
      </c>
      <c r="O132" s="49">
        <v>1.1970000000000001</v>
      </c>
      <c r="P132" s="49" t="s">
        <v>157</v>
      </c>
      <c r="Q132" s="49">
        <v>1.01</v>
      </c>
      <c r="R132" s="49" t="s">
        <v>157</v>
      </c>
      <c r="S132" s="49">
        <v>0.83666666666666667</v>
      </c>
      <c r="T132" s="74">
        <f t="shared" si="23"/>
        <v>7.2</v>
      </c>
      <c r="U132" s="74">
        <f t="shared" si="24"/>
        <v>8.492064516129032</v>
      </c>
      <c r="V132" s="50">
        <f>(U132/T132)</f>
        <v>1.1794534050179211</v>
      </c>
    </row>
    <row r="133" spans="1:22" ht="15.75" thickBo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</row>
    <row r="134" spans="1:22" ht="15.75" thickBot="1" x14ac:dyDescent="0.3">
      <c r="A134" s="97" t="s">
        <v>92</v>
      </c>
      <c r="B134" s="103" t="s">
        <v>58</v>
      </c>
      <c r="C134" s="103"/>
      <c r="D134" s="103" t="s">
        <v>59</v>
      </c>
      <c r="E134" s="103"/>
      <c r="F134" s="103" t="s">
        <v>60</v>
      </c>
      <c r="G134" s="103"/>
      <c r="H134" s="103" t="s">
        <v>61</v>
      </c>
      <c r="I134" s="103"/>
      <c r="J134" s="90" t="s">
        <v>183</v>
      </c>
      <c r="K134" s="90"/>
      <c r="L134" s="90" t="s">
        <v>187</v>
      </c>
      <c r="M134" s="90"/>
      <c r="N134" s="90" t="s">
        <v>188</v>
      </c>
      <c r="O134" s="90"/>
      <c r="P134" s="90" t="s">
        <v>189</v>
      </c>
      <c r="Q134" s="90"/>
      <c r="R134" s="90" t="s">
        <v>192</v>
      </c>
      <c r="S134" s="90"/>
      <c r="T134" s="90" t="s">
        <v>3</v>
      </c>
      <c r="U134" s="90"/>
      <c r="V134" s="102"/>
    </row>
    <row r="135" spans="1:22" ht="15.75" thickBot="1" x14ac:dyDescent="0.3">
      <c r="A135" s="98"/>
      <c r="B135" s="8" t="s">
        <v>81</v>
      </c>
      <c r="C135" s="8" t="s">
        <v>4</v>
      </c>
      <c r="D135" s="8" t="s">
        <v>81</v>
      </c>
      <c r="E135" s="8" t="s">
        <v>4</v>
      </c>
      <c r="F135" s="8" t="s">
        <v>81</v>
      </c>
      <c r="G135" s="8" t="s">
        <v>4</v>
      </c>
      <c r="H135" s="8" t="s">
        <v>81</v>
      </c>
      <c r="I135" s="8" t="s">
        <v>4</v>
      </c>
      <c r="J135" s="8" t="s">
        <v>81</v>
      </c>
      <c r="K135" s="8" t="s">
        <v>4</v>
      </c>
      <c r="L135" s="8" t="s">
        <v>81</v>
      </c>
      <c r="M135" s="8" t="s">
        <v>4</v>
      </c>
      <c r="N135" s="8" t="s">
        <v>81</v>
      </c>
      <c r="O135" s="8" t="s">
        <v>4</v>
      </c>
      <c r="P135" s="8" t="s">
        <v>81</v>
      </c>
      <c r="Q135" s="8" t="s">
        <v>4</v>
      </c>
      <c r="R135" s="8" t="s">
        <v>81</v>
      </c>
      <c r="S135" s="8" t="s">
        <v>4</v>
      </c>
      <c r="T135" s="8" t="s">
        <v>182</v>
      </c>
      <c r="U135" s="8" t="s">
        <v>4</v>
      </c>
      <c r="V135" s="35" t="s">
        <v>5</v>
      </c>
    </row>
    <row r="136" spans="1:22" ht="15.75" thickBot="1" x14ac:dyDescent="0.3">
      <c r="A136" s="24" t="s">
        <v>25</v>
      </c>
      <c r="B136" s="10" t="s">
        <v>158</v>
      </c>
      <c r="C136" s="10">
        <v>2.2999999999999998</v>
      </c>
      <c r="D136" s="10" t="s">
        <v>158</v>
      </c>
      <c r="E136" s="10">
        <v>2</v>
      </c>
      <c r="F136" s="10" t="s">
        <v>158</v>
      </c>
      <c r="G136" s="60">
        <v>1.8</v>
      </c>
      <c r="H136" s="10" t="s">
        <v>158</v>
      </c>
      <c r="I136" s="60">
        <v>2</v>
      </c>
      <c r="J136" s="60" t="s">
        <v>158</v>
      </c>
      <c r="K136" s="60">
        <v>1.8</v>
      </c>
      <c r="L136" s="60" t="s">
        <v>158</v>
      </c>
      <c r="M136" s="60">
        <v>1.9</v>
      </c>
      <c r="N136" s="60" t="s">
        <v>158</v>
      </c>
      <c r="O136" s="60">
        <v>1.6</v>
      </c>
      <c r="P136" s="60" t="s">
        <v>158</v>
      </c>
      <c r="Q136" s="60">
        <v>1.6</v>
      </c>
      <c r="R136" s="60" t="s">
        <v>158</v>
      </c>
      <c r="S136" s="60">
        <v>1.1000000000000001</v>
      </c>
      <c r="T136" s="9">
        <v>5</v>
      </c>
      <c r="U136" s="71">
        <f>SUM(C136,E136,G136,I136,K136,M136,O136,Q136,S136)</f>
        <v>16.100000000000001</v>
      </c>
      <c r="V136" s="43">
        <f>(U136/T136)</f>
        <v>3.22</v>
      </c>
    </row>
    <row r="137" spans="1:22" ht="15.75" thickBot="1" x14ac:dyDescent="0.3">
      <c r="A137" s="24" t="s">
        <v>93</v>
      </c>
      <c r="B137" s="10" t="s">
        <v>158</v>
      </c>
      <c r="C137" s="10">
        <v>1</v>
      </c>
      <c r="D137" s="10" t="s">
        <v>158</v>
      </c>
      <c r="E137" s="10">
        <v>1.1000000000000001</v>
      </c>
      <c r="F137" s="10" t="s">
        <v>158</v>
      </c>
      <c r="G137" s="60">
        <v>1</v>
      </c>
      <c r="H137" s="10" t="s">
        <v>158</v>
      </c>
      <c r="I137" s="60">
        <v>1</v>
      </c>
      <c r="J137" s="60" t="s">
        <v>158</v>
      </c>
      <c r="K137" s="60">
        <v>1</v>
      </c>
      <c r="L137" s="60" t="s">
        <v>158</v>
      </c>
      <c r="M137" s="60">
        <v>1.1000000000000001</v>
      </c>
      <c r="N137" s="60" t="s">
        <v>158</v>
      </c>
      <c r="O137" s="60">
        <v>1</v>
      </c>
      <c r="P137" s="60" t="s">
        <v>158</v>
      </c>
      <c r="Q137" s="60">
        <v>1.6</v>
      </c>
      <c r="R137" s="60" t="s">
        <v>158</v>
      </c>
      <c r="S137" s="60">
        <v>1.9</v>
      </c>
      <c r="T137" s="9">
        <v>5</v>
      </c>
      <c r="U137" s="71">
        <f t="shared" ref="U137:U143" si="26">SUM(C137,E137,G137,I137,K137,M137,O137,Q137,S137)</f>
        <v>10.7</v>
      </c>
      <c r="V137" s="43">
        <f t="shared" ref="V137:V144" si="27">(U137/T137)</f>
        <v>2.1399999999999997</v>
      </c>
    </row>
    <row r="138" spans="1:22" ht="15.75" thickBot="1" x14ac:dyDescent="0.3">
      <c r="A138" s="24" t="s">
        <v>87</v>
      </c>
      <c r="B138" s="10" t="s">
        <v>159</v>
      </c>
      <c r="C138" s="10">
        <v>1.1000000000000001</v>
      </c>
      <c r="D138" s="10" t="s">
        <v>159</v>
      </c>
      <c r="E138" s="10">
        <v>1</v>
      </c>
      <c r="F138" s="10" t="s">
        <v>159</v>
      </c>
      <c r="G138" s="60">
        <v>1.7</v>
      </c>
      <c r="H138" s="10" t="s">
        <v>159</v>
      </c>
      <c r="I138" s="60">
        <v>1.7</v>
      </c>
      <c r="J138" s="60" t="s">
        <v>159</v>
      </c>
      <c r="K138" s="60">
        <v>1.8</v>
      </c>
      <c r="L138" s="60" t="s">
        <v>159</v>
      </c>
      <c r="M138" s="60">
        <v>2.1</v>
      </c>
      <c r="N138" s="60" t="s">
        <v>159</v>
      </c>
      <c r="O138" s="60">
        <v>1.4</v>
      </c>
      <c r="P138" s="60" t="s">
        <v>159</v>
      </c>
      <c r="Q138" s="60">
        <v>1.5</v>
      </c>
      <c r="R138" s="60" t="s">
        <v>159</v>
      </c>
      <c r="S138" s="60">
        <v>1.4</v>
      </c>
      <c r="T138" s="9">
        <v>3</v>
      </c>
      <c r="U138" s="71">
        <f t="shared" si="26"/>
        <v>13.700000000000001</v>
      </c>
      <c r="V138" s="43">
        <f t="shared" si="27"/>
        <v>4.5666666666666673</v>
      </c>
    </row>
    <row r="139" spans="1:22" ht="15.75" thickBot="1" x14ac:dyDescent="0.3">
      <c r="A139" s="24" t="s">
        <v>94</v>
      </c>
      <c r="B139" s="10" t="s">
        <v>160</v>
      </c>
      <c r="C139" s="10">
        <v>1.2</v>
      </c>
      <c r="D139" s="10" t="s">
        <v>160</v>
      </c>
      <c r="E139" s="10">
        <v>1.2</v>
      </c>
      <c r="F139" s="10" t="s">
        <v>160</v>
      </c>
      <c r="G139" s="60">
        <v>1.4</v>
      </c>
      <c r="H139" s="10" t="s">
        <v>160</v>
      </c>
      <c r="I139" s="60">
        <v>1.4</v>
      </c>
      <c r="J139" s="60" t="s">
        <v>160</v>
      </c>
      <c r="K139" s="60">
        <v>1.6</v>
      </c>
      <c r="L139" s="60" t="s">
        <v>160</v>
      </c>
      <c r="M139" s="60">
        <v>1.3</v>
      </c>
      <c r="N139" s="60" t="s">
        <v>160</v>
      </c>
      <c r="O139" s="60">
        <v>1.3</v>
      </c>
      <c r="P139" s="60" t="s">
        <v>160</v>
      </c>
      <c r="Q139" s="60">
        <v>0.7</v>
      </c>
      <c r="R139" s="60" t="s">
        <v>160</v>
      </c>
      <c r="S139" s="60">
        <v>1</v>
      </c>
      <c r="T139" s="9">
        <v>10</v>
      </c>
      <c r="U139" s="71">
        <f t="shared" si="26"/>
        <v>11.1</v>
      </c>
      <c r="V139" s="43">
        <f t="shared" si="27"/>
        <v>1.1099999999999999</v>
      </c>
    </row>
    <row r="140" spans="1:22" ht="15.75" thickBot="1" x14ac:dyDescent="0.3">
      <c r="A140" s="24" t="s">
        <v>95</v>
      </c>
      <c r="B140" s="10" t="s">
        <v>160</v>
      </c>
      <c r="C140" s="10">
        <v>7</v>
      </c>
      <c r="D140" s="10" t="s">
        <v>160</v>
      </c>
      <c r="E140" s="10">
        <v>8.5</v>
      </c>
      <c r="F140" s="10" t="s">
        <v>160</v>
      </c>
      <c r="G140" s="60">
        <v>8</v>
      </c>
      <c r="H140" s="10" t="s">
        <v>160</v>
      </c>
      <c r="I140" s="60">
        <v>8</v>
      </c>
      <c r="J140" s="60" t="s">
        <v>160</v>
      </c>
      <c r="K140" s="60">
        <v>6.6</v>
      </c>
      <c r="L140" s="60" t="s">
        <v>160</v>
      </c>
      <c r="M140" s="60">
        <v>5.7</v>
      </c>
      <c r="N140" s="60" t="s">
        <v>160</v>
      </c>
      <c r="O140" s="60">
        <v>8.3000000000000007</v>
      </c>
      <c r="P140" s="60" t="s">
        <v>160</v>
      </c>
      <c r="Q140" s="60">
        <v>6</v>
      </c>
      <c r="R140" s="60" t="s">
        <v>160</v>
      </c>
      <c r="S140" s="60">
        <v>6.2</v>
      </c>
      <c r="T140" s="9">
        <v>10</v>
      </c>
      <c r="U140" s="71">
        <f t="shared" si="26"/>
        <v>64.300000000000011</v>
      </c>
      <c r="V140" s="43">
        <f t="shared" si="27"/>
        <v>6.4300000000000015</v>
      </c>
    </row>
    <row r="141" spans="1:22" ht="15.75" thickBot="1" x14ac:dyDescent="0.3">
      <c r="A141" s="24" t="s">
        <v>89</v>
      </c>
      <c r="B141" s="10" t="s">
        <v>161</v>
      </c>
      <c r="C141" s="10">
        <v>4.3</v>
      </c>
      <c r="D141" s="10" t="s">
        <v>161</v>
      </c>
      <c r="E141" s="10">
        <v>5.7</v>
      </c>
      <c r="F141" s="10" t="s">
        <v>161</v>
      </c>
      <c r="G141" s="60">
        <v>6</v>
      </c>
      <c r="H141" s="10" t="s">
        <v>161</v>
      </c>
      <c r="I141" s="60">
        <v>5.7</v>
      </c>
      <c r="J141" s="60" t="s">
        <v>161</v>
      </c>
      <c r="K141" s="60">
        <v>5.8</v>
      </c>
      <c r="L141" s="60" t="s">
        <v>161</v>
      </c>
      <c r="M141" s="60">
        <v>5.3</v>
      </c>
      <c r="N141" s="60" t="s">
        <v>161</v>
      </c>
      <c r="O141" s="60">
        <v>6</v>
      </c>
      <c r="P141" s="60" t="s">
        <v>161</v>
      </c>
      <c r="Q141" s="60">
        <v>6</v>
      </c>
      <c r="R141" s="60" t="s">
        <v>161</v>
      </c>
      <c r="S141" s="60">
        <v>6.3</v>
      </c>
      <c r="T141" s="9">
        <v>14</v>
      </c>
      <c r="U141" s="71">
        <f t="shared" si="26"/>
        <v>51.099999999999994</v>
      </c>
      <c r="V141" s="43">
        <f t="shared" si="27"/>
        <v>3.6499999999999995</v>
      </c>
    </row>
    <row r="142" spans="1:22" ht="15.75" thickBot="1" x14ac:dyDescent="0.3">
      <c r="A142" s="24" t="s">
        <v>90</v>
      </c>
      <c r="B142" s="10" t="s">
        <v>162</v>
      </c>
      <c r="C142" s="10">
        <v>1.5</v>
      </c>
      <c r="D142" s="10" t="s">
        <v>162</v>
      </c>
      <c r="E142" s="10">
        <v>3</v>
      </c>
      <c r="F142" s="10" t="s">
        <v>162</v>
      </c>
      <c r="G142" s="60">
        <v>2</v>
      </c>
      <c r="H142" s="10" t="s">
        <v>162</v>
      </c>
      <c r="I142" s="60">
        <v>2</v>
      </c>
      <c r="J142" s="60" t="s">
        <v>162</v>
      </c>
      <c r="K142" s="60">
        <v>3</v>
      </c>
      <c r="L142" s="60" t="s">
        <v>162</v>
      </c>
      <c r="M142" s="60">
        <v>4</v>
      </c>
      <c r="N142" s="60" t="s">
        <v>162</v>
      </c>
      <c r="O142" s="60">
        <v>4</v>
      </c>
      <c r="P142" s="60" t="s">
        <v>162</v>
      </c>
      <c r="Q142" s="60">
        <v>5</v>
      </c>
      <c r="R142" s="60" t="s">
        <v>162</v>
      </c>
      <c r="S142" s="60">
        <v>2.8</v>
      </c>
      <c r="T142" s="9">
        <v>16.5</v>
      </c>
      <c r="U142" s="71">
        <f t="shared" si="26"/>
        <v>27.3</v>
      </c>
      <c r="V142" s="43">
        <f t="shared" si="27"/>
        <v>1.6545454545454545</v>
      </c>
    </row>
    <row r="143" spans="1:22" ht="15.75" thickBot="1" x14ac:dyDescent="0.3">
      <c r="A143" s="134" t="s">
        <v>206</v>
      </c>
      <c r="B143" s="67" t="s">
        <v>161</v>
      </c>
      <c r="C143" s="67" t="s">
        <v>165</v>
      </c>
      <c r="D143" s="67" t="s">
        <v>161</v>
      </c>
      <c r="E143" s="67" t="s">
        <v>165</v>
      </c>
      <c r="F143" s="67" t="s">
        <v>161</v>
      </c>
      <c r="G143" s="67" t="s">
        <v>165</v>
      </c>
      <c r="H143" s="67" t="s">
        <v>161</v>
      </c>
      <c r="I143" s="67" t="s">
        <v>165</v>
      </c>
      <c r="J143" s="67" t="s">
        <v>161</v>
      </c>
      <c r="K143" s="67" t="s">
        <v>165</v>
      </c>
      <c r="L143" s="67" t="s">
        <v>161</v>
      </c>
      <c r="M143" s="67" t="s">
        <v>165</v>
      </c>
      <c r="N143" s="67" t="s">
        <v>161</v>
      </c>
      <c r="O143" s="67" t="s">
        <v>165</v>
      </c>
      <c r="P143" s="67" t="s">
        <v>161</v>
      </c>
      <c r="Q143" s="67" t="s">
        <v>165</v>
      </c>
      <c r="R143" s="67" t="s">
        <v>161</v>
      </c>
      <c r="S143" s="139">
        <v>5</v>
      </c>
      <c r="T143" s="140">
        <v>14</v>
      </c>
      <c r="U143" s="71">
        <f t="shared" si="26"/>
        <v>5</v>
      </c>
      <c r="V143" s="141"/>
    </row>
    <row r="144" spans="1:22" ht="15.75" thickBot="1" x14ac:dyDescent="0.3">
      <c r="A144" s="26" t="s">
        <v>91</v>
      </c>
      <c r="B144" s="28" t="s">
        <v>161</v>
      </c>
      <c r="C144" s="28">
        <v>5</v>
      </c>
      <c r="D144" s="28" t="s">
        <v>161</v>
      </c>
      <c r="E144" s="28">
        <v>6</v>
      </c>
      <c r="F144" s="28" t="s">
        <v>161</v>
      </c>
      <c r="G144" s="61">
        <v>5</v>
      </c>
      <c r="H144" s="28" t="s">
        <v>161</v>
      </c>
      <c r="I144" s="61">
        <v>5.8</v>
      </c>
      <c r="J144" s="61" t="s">
        <v>161</v>
      </c>
      <c r="K144" s="61">
        <v>5</v>
      </c>
      <c r="L144" s="61" t="s">
        <v>161</v>
      </c>
      <c r="M144" s="61">
        <v>4.5</v>
      </c>
      <c r="N144" s="61" t="s">
        <v>161</v>
      </c>
      <c r="O144" s="61">
        <v>6</v>
      </c>
      <c r="P144" s="61" t="s">
        <v>161</v>
      </c>
      <c r="Q144" s="61">
        <v>5.5</v>
      </c>
      <c r="R144" s="61" t="s">
        <v>161</v>
      </c>
      <c r="S144" s="61">
        <v>6</v>
      </c>
      <c r="T144" s="32">
        <v>14</v>
      </c>
      <c r="U144" s="142">
        <f>SUM(C144,E144,G144,I144,K144,M144,O144,Q144,S144)</f>
        <v>48.8</v>
      </c>
      <c r="V144" s="44">
        <f t="shared" si="27"/>
        <v>3.4857142857142853</v>
      </c>
    </row>
    <row r="145" spans="1:22" ht="15.75" thickBo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</row>
    <row r="146" spans="1:22" ht="15.75" thickBot="1" x14ac:dyDescent="0.3">
      <c r="A146" s="97" t="s">
        <v>96</v>
      </c>
      <c r="B146" s="103" t="s">
        <v>58</v>
      </c>
      <c r="C146" s="103"/>
      <c r="D146" s="103" t="s">
        <v>59</v>
      </c>
      <c r="E146" s="103"/>
      <c r="F146" s="103" t="s">
        <v>60</v>
      </c>
      <c r="G146" s="103"/>
      <c r="H146" s="103" t="s">
        <v>61</v>
      </c>
      <c r="I146" s="103"/>
      <c r="J146" s="90" t="s">
        <v>183</v>
      </c>
      <c r="K146" s="90"/>
      <c r="L146" s="90" t="s">
        <v>187</v>
      </c>
      <c r="M146" s="90"/>
      <c r="N146" s="90" t="s">
        <v>188</v>
      </c>
      <c r="O146" s="90"/>
      <c r="P146" s="90" t="s">
        <v>189</v>
      </c>
      <c r="Q146" s="90"/>
      <c r="R146" s="90" t="s">
        <v>192</v>
      </c>
      <c r="S146" s="90"/>
      <c r="T146" s="90" t="s">
        <v>3</v>
      </c>
      <c r="U146" s="90"/>
      <c r="V146" s="102"/>
    </row>
    <row r="147" spans="1:22" ht="15.75" thickBot="1" x14ac:dyDescent="0.3">
      <c r="A147" s="98"/>
      <c r="B147" s="8" t="s">
        <v>81</v>
      </c>
      <c r="C147" s="8" t="s">
        <v>4</v>
      </c>
      <c r="D147" s="8" t="s">
        <v>81</v>
      </c>
      <c r="E147" s="8" t="s">
        <v>4</v>
      </c>
      <c r="F147" s="8" t="s">
        <v>81</v>
      </c>
      <c r="G147" s="8" t="s">
        <v>4</v>
      </c>
      <c r="H147" s="8" t="s">
        <v>81</v>
      </c>
      <c r="I147" s="8" t="s">
        <v>4</v>
      </c>
      <c r="J147" s="8" t="s">
        <v>81</v>
      </c>
      <c r="K147" s="8" t="s">
        <v>4</v>
      </c>
      <c r="L147" s="8" t="s">
        <v>81</v>
      </c>
      <c r="M147" s="8" t="s">
        <v>4</v>
      </c>
      <c r="N147" s="8" t="s">
        <v>81</v>
      </c>
      <c r="O147" s="8" t="s">
        <v>4</v>
      </c>
      <c r="P147" s="8" t="s">
        <v>81</v>
      </c>
      <c r="Q147" s="8" t="s">
        <v>4</v>
      </c>
      <c r="R147" s="8" t="s">
        <v>81</v>
      </c>
      <c r="S147" s="8" t="s">
        <v>4</v>
      </c>
      <c r="T147" s="8" t="s">
        <v>182</v>
      </c>
      <c r="U147" s="8" t="s">
        <v>4</v>
      </c>
      <c r="V147" s="35" t="s">
        <v>5</v>
      </c>
    </row>
    <row r="148" spans="1:22" ht="30.75" thickBot="1" x14ac:dyDescent="0.3">
      <c r="A148" s="24" t="s">
        <v>97</v>
      </c>
      <c r="B148" s="10" t="s">
        <v>163</v>
      </c>
      <c r="C148" s="18">
        <v>1.7000000000000001E-2</v>
      </c>
      <c r="D148" s="10" t="s">
        <v>163</v>
      </c>
      <c r="E148" s="18">
        <v>3.2000000000000001E-2</v>
      </c>
      <c r="F148" s="10" t="s">
        <v>163</v>
      </c>
      <c r="G148" s="18">
        <v>2.3E-2</v>
      </c>
      <c r="H148" s="10" t="s">
        <v>163</v>
      </c>
      <c r="I148" s="18">
        <v>2.3E-2</v>
      </c>
      <c r="J148" s="10" t="s">
        <v>163</v>
      </c>
      <c r="K148" s="18">
        <v>4.2999999999999997E-2</v>
      </c>
      <c r="L148" s="10" t="s">
        <v>163</v>
      </c>
      <c r="M148" s="18">
        <v>3.1E-2</v>
      </c>
      <c r="N148" s="10" t="s">
        <v>163</v>
      </c>
      <c r="O148" s="18">
        <v>3.5999999999999997E-2</v>
      </c>
      <c r="P148" s="10" t="s">
        <v>163</v>
      </c>
      <c r="Q148" s="18">
        <v>0.03</v>
      </c>
      <c r="R148" s="10" t="s">
        <v>163</v>
      </c>
      <c r="S148" s="18">
        <v>4.8000000000000001E-2</v>
      </c>
      <c r="T148" s="19">
        <f>7*9/100</f>
        <v>0.63</v>
      </c>
      <c r="U148" s="16">
        <f>SUM(C148,E148,G148,I148,K148,M148,O148,Q148,S148)</f>
        <v>0.28300000000000003</v>
      </c>
      <c r="V148" s="38">
        <f>(U148/T148)</f>
        <v>0.44920634920634928</v>
      </c>
    </row>
    <row r="149" spans="1:22" ht="45.75" thickBot="1" x14ac:dyDescent="0.3">
      <c r="A149" s="26" t="s">
        <v>98</v>
      </c>
      <c r="B149" s="28" t="s">
        <v>163</v>
      </c>
      <c r="C149" s="49">
        <v>4.3999999999999997E-2</v>
      </c>
      <c r="D149" s="28" t="s">
        <v>163</v>
      </c>
      <c r="E149" s="49">
        <v>3.6999999999999998E-2</v>
      </c>
      <c r="F149" s="28" t="s">
        <v>163</v>
      </c>
      <c r="G149" s="49">
        <v>2.5000000000000001E-2</v>
      </c>
      <c r="H149" s="28" t="s">
        <v>163</v>
      </c>
      <c r="I149" s="49">
        <v>4.2999999999999997E-2</v>
      </c>
      <c r="J149" s="28" t="s">
        <v>163</v>
      </c>
      <c r="K149" s="49">
        <v>5.3999999999999999E-2</v>
      </c>
      <c r="L149" s="28" t="s">
        <v>163</v>
      </c>
      <c r="M149" s="49">
        <v>0.02</v>
      </c>
      <c r="N149" s="28" t="s">
        <v>163</v>
      </c>
      <c r="O149" s="49">
        <v>3.3000000000000002E-2</v>
      </c>
      <c r="P149" s="28" t="s">
        <v>163</v>
      </c>
      <c r="Q149" s="49">
        <v>5.0999999999999997E-2</v>
      </c>
      <c r="R149" s="28" t="s">
        <v>163</v>
      </c>
      <c r="S149" s="49">
        <v>0.105</v>
      </c>
      <c r="T149" s="32">
        <f>7*9/100</f>
        <v>0.63</v>
      </c>
      <c r="U149" s="74">
        <f>SUM(C149,E149,G149,I149,K149,M149,O149,Q149,S149)</f>
        <v>0.41199999999999992</v>
      </c>
      <c r="V149" s="42">
        <f>(U149/T149)</f>
        <v>0.65396825396825387</v>
      </c>
    </row>
    <row r="150" spans="1:22" ht="15.75" thickBot="1" x14ac:dyDescent="0.3"/>
    <row r="151" spans="1:22" ht="15.75" thickBot="1" x14ac:dyDescent="0.3">
      <c r="A151" s="97" t="s">
        <v>99</v>
      </c>
      <c r="B151" s="103" t="s">
        <v>58</v>
      </c>
      <c r="C151" s="103"/>
      <c r="D151" s="103" t="s">
        <v>59</v>
      </c>
      <c r="E151" s="103"/>
      <c r="F151" s="103" t="s">
        <v>60</v>
      </c>
      <c r="G151" s="103"/>
      <c r="H151" s="103" t="s">
        <v>61</v>
      </c>
      <c r="I151" s="103"/>
      <c r="J151" s="90" t="s">
        <v>183</v>
      </c>
      <c r="K151" s="90"/>
      <c r="L151" s="90" t="s">
        <v>187</v>
      </c>
      <c r="M151" s="90"/>
      <c r="N151" s="90" t="s">
        <v>188</v>
      </c>
      <c r="O151" s="90"/>
      <c r="P151" s="90" t="s">
        <v>189</v>
      </c>
      <c r="Q151" s="90"/>
      <c r="R151" s="90" t="s">
        <v>192</v>
      </c>
      <c r="S151" s="90"/>
      <c r="T151" s="90" t="s">
        <v>3</v>
      </c>
      <c r="U151" s="90"/>
      <c r="V151" s="102"/>
    </row>
    <row r="152" spans="1:22" ht="15.75" thickBot="1" x14ac:dyDescent="0.3">
      <c r="A152" s="98"/>
      <c r="B152" s="8" t="s">
        <v>81</v>
      </c>
      <c r="C152" s="8" t="s">
        <v>4</v>
      </c>
      <c r="D152" s="8" t="s">
        <v>81</v>
      </c>
      <c r="E152" s="8" t="s">
        <v>4</v>
      </c>
      <c r="F152" s="8" t="s">
        <v>81</v>
      </c>
      <c r="G152" s="8" t="s">
        <v>4</v>
      </c>
      <c r="H152" s="8" t="s">
        <v>81</v>
      </c>
      <c r="I152" s="8" t="s">
        <v>4</v>
      </c>
      <c r="J152" s="8" t="s">
        <v>81</v>
      </c>
      <c r="K152" s="8" t="s">
        <v>4</v>
      </c>
      <c r="L152" s="8" t="s">
        <v>81</v>
      </c>
      <c r="M152" s="8" t="s">
        <v>4</v>
      </c>
      <c r="N152" s="8" t="s">
        <v>81</v>
      </c>
      <c r="O152" s="8" t="s">
        <v>4</v>
      </c>
      <c r="P152" s="8" t="s">
        <v>81</v>
      </c>
      <c r="Q152" s="8" t="s">
        <v>4</v>
      </c>
      <c r="R152" s="8" t="s">
        <v>81</v>
      </c>
      <c r="S152" s="8" t="s">
        <v>4</v>
      </c>
      <c r="T152" s="8" t="s">
        <v>182</v>
      </c>
      <c r="U152" s="8" t="s">
        <v>4</v>
      </c>
      <c r="V152" s="35" t="s">
        <v>5</v>
      </c>
    </row>
    <row r="153" spans="1:22" ht="15.75" thickBot="1" x14ac:dyDescent="0.3">
      <c r="A153" s="26" t="s">
        <v>100</v>
      </c>
      <c r="B153" s="28" t="s">
        <v>164</v>
      </c>
      <c r="C153" s="51">
        <v>0.53900000000000003</v>
      </c>
      <c r="D153" s="28" t="s">
        <v>164</v>
      </c>
      <c r="E153" s="49">
        <v>0.443</v>
      </c>
      <c r="F153" s="28" t="s">
        <v>164</v>
      </c>
      <c r="G153" s="49">
        <v>0.49199999999999999</v>
      </c>
      <c r="H153" s="28" t="s">
        <v>164</v>
      </c>
      <c r="I153" s="49">
        <v>0.51800000000000002</v>
      </c>
      <c r="J153" s="49" t="s">
        <v>164</v>
      </c>
      <c r="K153" s="49">
        <v>0.55000000000000004</v>
      </c>
      <c r="L153" s="49" t="s">
        <v>164</v>
      </c>
      <c r="M153" s="49">
        <v>0.58099999999999996</v>
      </c>
      <c r="N153" s="49" t="s">
        <v>164</v>
      </c>
      <c r="O153" s="49">
        <v>0.54400000000000004</v>
      </c>
      <c r="P153" s="49" t="s">
        <v>164</v>
      </c>
      <c r="Q153" s="49">
        <v>0.57699999999999996</v>
      </c>
      <c r="R153" s="49" t="s">
        <v>164</v>
      </c>
      <c r="S153" s="49">
        <v>0.54100000000000004</v>
      </c>
      <c r="T153" s="41">
        <f>35*9/100</f>
        <v>3.15</v>
      </c>
      <c r="U153" s="41">
        <f>SUM(C153,E153,G153,I153,K153,M153,O153,Q153,S153)</f>
        <v>4.7850000000000001</v>
      </c>
      <c r="V153" s="42">
        <f>(U153/T153)</f>
        <v>1.5190476190476192</v>
      </c>
    </row>
    <row r="154" spans="1:22" ht="15.75" thickBot="1" x14ac:dyDescent="0.3">
      <c r="A154" s="13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</row>
    <row r="155" spans="1:22" ht="15.75" thickBot="1" x14ac:dyDescent="0.3">
      <c r="A155" s="116" t="s">
        <v>101</v>
      </c>
      <c r="B155" s="118" t="s">
        <v>58</v>
      </c>
      <c r="C155" s="118"/>
      <c r="D155" s="118" t="s">
        <v>59</v>
      </c>
      <c r="E155" s="118"/>
      <c r="F155" s="118" t="s">
        <v>60</v>
      </c>
      <c r="G155" s="118"/>
      <c r="H155" s="118" t="s">
        <v>61</v>
      </c>
      <c r="I155" s="118"/>
      <c r="J155" s="99" t="s">
        <v>183</v>
      </c>
      <c r="K155" s="99"/>
      <c r="L155" s="99" t="s">
        <v>187</v>
      </c>
      <c r="M155" s="99"/>
      <c r="N155" s="99" t="s">
        <v>188</v>
      </c>
      <c r="O155" s="99"/>
      <c r="P155" s="90" t="s">
        <v>189</v>
      </c>
      <c r="Q155" s="90"/>
      <c r="R155" s="90" t="s">
        <v>192</v>
      </c>
      <c r="S155" s="90"/>
      <c r="T155" s="99" t="s">
        <v>3</v>
      </c>
      <c r="U155" s="99"/>
      <c r="V155" s="115"/>
    </row>
    <row r="156" spans="1:22" ht="15.75" thickBot="1" x14ac:dyDescent="0.3">
      <c r="A156" s="117"/>
      <c r="B156" s="8" t="s">
        <v>81</v>
      </c>
      <c r="C156" s="8" t="s">
        <v>4</v>
      </c>
      <c r="D156" s="8" t="s">
        <v>81</v>
      </c>
      <c r="E156" s="8" t="s">
        <v>4</v>
      </c>
      <c r="F156" s="8" t="s">
        <v>81</v>
      </c>
      <c r="G156" s="8" t="s">
        <v>4</v>
      </c>
      <c r="H156" s="8" t="s">
        <v>81</v>
      </c>
      <c r="I156" s="8" t="s">
        <v>4</v>
      </c>
      <c r="J156" s="8" t="s">
        <v>81</v>
      </c>
      <c r="K156" s="8" t="s">
        <v>4</v>
      </c>
      <c r="L156" s="8" t="s">
        <v>81</v>
      </c>
      <c r="M156" s="8" t="s">
        <v>4</v>
      </c>
      <c r="N156" s="8" t="s">
        <v>81</v>
      </c>
      <c r="O156" s="8" t="s">
        <v>4</v>
      </c>
      <c r="P156" s="8" t="s">
        <v>81</v>
      </c>
      <c r="Q156" s="8" t="s">
        <v>4</v>
      </c>
      <c r="R156" s="8" t="s">
        <v>81</v>
      </c>
      <c r="S156" s="8" t="s">
        <v>4</v>
      </c>
      <c r="T156" s="8" t="s">
        <v>182</v>
      </c>
      <c r="U156" s="8" t="s">
        <v>4</v>
      </c>
      <c r="V156" s="81" t="s">
        <v>5</v>
      </c>
    </row>
    <row r="157" spans="1:22" ht="15.75" thickBot="1" x14ac:dyDescent="0.3">
      <c r="A157" s="79" t="s">
        <v>102</v>
      </c>
      <c r="B157" s="10" t="s">
        <v>165</v>
      </c>
      <c r="C157" s="22">
        <v>4.8394192696876396E-3</v>
      </c>
      <c r="D157" s="10" t="s">
        <v>165</v>
      </c>
      <c r="E157" s="22">
        <v>1.0704727921498661E-2</v>
      </c>
      <c r="F157" s="10" t="s">
        <v>165</v>
      </c>
      <c r="G157" s="22">
        <v>7.4104569781803208E-3</v>
      </c>
      <c r="H157" s="10" t="s">
        <v>165</v>
      </c>
      <c r="I157" s="22">
        <v>9.454232917920068E-3</v>
      </c>
      <c r="J157" s="22">
        <v>9.433962264150943E-3</v>
      </c>
      <c r="K157" s="22">
        <v>7.0977917981072556E-3</v>
      </c>
      <c r="L157" s="22">
        <v>9.433962264150943E-3</v>
      </c>
      <c r="M157" s="22">
        <v>5.2532833020637899E-3</v>
      </c>
      <c r="N157" s="22">
        <v>9.433962264150943E-3</v>
      </c>
      <c r="O157" s="22">
        <v>5.3E-3</v>
      </c>
      <c r="P157" s="22">
        <v>9.433962264150943E-3</v>
      </c>
      <c r="Q157" s="22">
        <v>8.3000000000000001E-3</v>
      </c>
      <c r="R157" s="22">
        <v>9.433962264150943E-3</v>
      </c>
      <c r="S157" s="22">
        <v>0.78</v>
      </c>
      <c r="T157" s="16">
        <f>J157*9</f>
        <v>8.4905660377358486E-2</v>
      </c>
      <c r="U157" s="16">
        <f>SUM(C157,E157,G157,I157,K157,M157,O157,Q157,S157)</f>
        <v>0.83835991218745776</v>
      </c>
      <c r="V157" s="82">
        <f>(U157/T157)</f>
        <v>9.8740167435411692</v>
      </c>
    </row>
    <row r="158" spans="1:22" ht="15.75" thickBot="1" x14ac:dyDescent="0.3">
      <c r="A158" s="79" t="s">
        <v>103</v>
      </c>
      <c r="B158" s="10" t="s">
        <v>165</v>
      </c>
      <c r="C158" s="22">
        <v>3.2556093268807741E-2</v>
      </c>
      <c r="D158" s="10" t="s">
        <v>165</v>
      </c>
      <c r="E158" s="22">
        <v>3.6574487065120426E-2</v>
      </c>
      <c r="F158" s="10" t="s">
        <v>165</v>
      </c>
      <c r="G158" s="22">
        <v>3.5405516673528203E-2</v>
      </c>
      <c r="H158" s="10" t="s">
        <v>165</v>
      </c>
      <c r="I158" s="22">
        <v>3.4808766652342074E-2</v>
      </c>
      <c r="J158" s="22">
        <v>3.687821612349914E-2</v>
      </c>
      <c r="K158" s="22">
        <v>4.8107255520504731E-2</v>
      </c>
      <c r="L158" s="22">
        <v>3.687821612349914E-2</v>
      </c>
      <c r="M158" s="22">
        <v>4.9906191369606001E-2</v>
      </c>
      <c r="N158" s="22">
        <v>3.687821612349914E-2</v>
      </c>
      <c r="O158" s="22">
        <v>4.99E-2</v>
      </c>
      <c r="P158" s="22">
        <v>3.687821612349914E-2</v>
      </c>
      <c r="Q158" s="22">
        <v>4.1000000000000002E-2</v>
      </c>
      <c r="R158" s="22">
        <v>3.687821612349914E-2</v>
      </c>
      <c r="S158" s="22">
        <v>4.0399999999999998E-2</v>
      </c>
      <c r="T158" s="16">
        <f t="shared" ref="T158:T159" si="28">J158*9</f>
        <v>0.33190394511149224</v>
      </c>
      <c r="U158" s="16">
        <f t="shared" ref="U158:U161" si="29">SUM(C158,E158,G158,I158,K158,M158,O158,Q158,S158)</f>
        <v>0.36865831054990911</v>
      </c>
      <c r="V158" s="82">
        <f t="shared" ref="V158:V159" si="30">(U158/T158)</f>
        <v>1.1107379589178141</v>
      </c>
    </row>
    <row r="159" spans="1:22" ht="15.75" thickBot="1" x14ac:dyDescent="0.3">
      <c r="A159" s="79" t="s">
        <v>104</v>
      </c>
      <c r="B159" s="10" t="s">
        <v>165</v>
      </c>
      <c r="C159" s="22">
        <v>1.9197207678883072E-2</v>
      </c>
      <c r="D159" s="10" t="s">
        <v>165</v>
      </c>
      <c r="E159" s="22">
        <v>1.8950437317784258E-2</v>
      </c>
      <c r="F159" s="10" t="s">
        <v>165</v>
      </c>
      <c r="G159" s="18">
        <v>6.4184852374839542E-3</v>
      </c>
      <c r="H159" s="10" t="s">
        <v>165</v>
      </c>
      <c r="I159" s="22">
        <v>2.0352781546811399E-2</v>
      </c>
      <c r="J159" s="22">
        <v>2.1709633649932156E-2</v>
      </c>
      <c r="K159" s="22">
        <v>1.7426273458445041E-2</v>
      </c>
      <c r="L159" s="22">
        <v>2.1709633649932156E-2</v>
      </c>
      <c r="M159" s="22">
        <v>2.3319615912208505E-2</v>
      </c>
      <c r="N159" s="22">
        <v>2.1709633649932156E-2</v>
      </c>
      <c r="O159" s="22">
        <v>2.3E-2</v>
      </c>
      <c r="P159" s="22">
        <v>2.1709633649932156E-2</v>
      </c>
      <c r="Q159" s="22">
        <v>2.3E-2</v>
      </c>
      <c r="R159" s="22">
        <v>2.1709633649932156E-2</v>
      </c>
      <c r="S159" s="22">
        <v>2.7E-2</v>
      </c>
      <c r="T159" s="16">
        <f t="shared" si="28"/>
        <v>0.19538670284938942</v>
      </c>
      <c r="U159" s="16">
        <f t="shared" si="29"/>
        <v>0.1786648011516162</v>
      </c>
      <c r="V159" s="82">
        <f t="shared" si="30"/>
        <v>0.91441637811625798</v>
      </c>
    </row>
    <row r="160" spans="1:22" ht="20.100000000000001" customHeight="1" thickBot="1" x14ac:dyDescent="0.3">
      <c r="A160" s="79" t="s">
        <v>105</v>
      </c>
      <c r="B160" s="10" t="s">
        <v>165</v>
      </c>
      <c r="C160" s="22">
        <v>0</v>
      </c>
      <c r="D160" s="10" t="s">
        <v>165</v>
      </c>
      <c r="E160" s="22">
        <v>0</v>
      </c>
      <c r="F160" s="10" t="s">
        <v>165</v>
      </c>
      <c r="G160" s="18">
        <v>0</v>
      </c>
      <c r="H160" s="10" t="s">
        <v>165</v>
      </c>
      <c r="I160" s="22">
        <v>0</v>
      </c>
      <c r="J160" s="22" t="s">
        <v>165</v>
      </c>
      <c r="K160" s="22">
        <v>0</v>
      </c>
      <c r="L160" s="22" t="s">
        <v>165</v>
      </c>
      <c r="M160" s="22">
        <v>4.5871559633027525E-3</v>
      </c>
      <c r="N160" s="22" t="s">
        <v>165</v>
      </c>
      <c r="O160" s="22">
        <v>5.0000000000000001E-3</v>
      </c>
      <c r="P160" s="22" t="s">
        <v>165</v>
      </c>
      <c r="Q160" s="22">
        <v>0</v>
      </c>
      <c r="R160" s="22" t="s">
        <v>165</v>
      </c>
      <c r="S160" s="22">
        <v>0</v>
      </c>
      <c r="T160" s="16">
        <v>0</v>
      </c>
      <c r="U160" s="16">
        <f t="shared" si="29"/>
        <v>9.5871559633027535E-3</v>
      </c>
      <c r="V160" s="82">
        <f>U160</f>
        <v>9.5871559633027535E-3</v>
      </c>
    </row>
    <row r="161" spans="1:25" ht="15.75" thickBot="1" x14ac:dyDescent="0.3">
      <c r="A161" s="83" t="s">
        <v>106</v>
      </c>
      <c r="B161" s="84" t="s">
        <v>165</v>
      </c>
      <c r="C161" s="85">
        <v>2.7777777777777776E-2</v>
      </c>
      <c r="D161" s="84" t="s">
        <v>165</v>
      </c>
      <c r="E161" s="85">
        <v>0</v>
      </c>
      <c r="F161" s="84" t="s">
        <v>165</v>
      </c>
      <c r="G161" s="86">
        <v>1.7000000000000001E-2</v>
      </c>
      <c r="H161" s="84" t="s">
        <v>165</v>
      </c>
      <c r="I161" s="85">
        <v>4.5454545454545456E-2</v>
      </c>
      <c r="J161" s="85" t="s">
        <v>165</v>
      </c>
      <c r="K161" s="85">
        <v>0</v>
      </c>
      <c r="L161" s="85" t="s">
        <v>165</v>
      </c>
      <c r="M161" s="85">
        <v>1.5384615384615385E-2</v>
      </c>
      <c r="N161" s="85" t="s">
        <v>165</v>
      </c>
      <c r="O161" s="85">
        <v>1.4999999999999999E-2</v>
      </c>
      <c r="P161" s="85" t="s">
        <v>165</v>
      </c>
      <c r="Q161" s="85">
        <v>2.1999999999999999E-2</v>
      </c>
      <c r="R161" s="85" t="s">
        <v>165</v>
      </c>
      <c r="S161" s="85">
        <v>3.5000000000000003E-2</v>
      </c>
      <c r="T161" s="89">
        <v>0</v>
      </c>
      <c r="U161" s="89">
        <f t="shared" si="29"/>
        <v>0.17761693861693861</v>
      </c>
      <c r="V161" s="87">
        <f>U161</f>
        <v>0.17761693861693861</v>
      </c>
    </row>
    <row r="162" spans="1:25" ht="20.100000000000001" customHeight="1" thickBo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</row>
    <row r="163" spans="1:25" ht="20.100000000000001" customHeight="1" thickBot="1" x14ac:dyDescent="0.3">
      <c r="A163" s="97" t="s">
        <v>57</v>
      </c>
      <c r="B163" s="103" t="s">
        <v>58</v>
      </c>
      <c r="C163" s="103"/>
      <c r="D163" s="103" t="s">
        <v>59</v>
      </c>
      <c r="E163" s="103"/>
      <c r="F163" s="103" t="s">
        <v>60</v>
      </c>
      <c r="G163" s="103"/>
      <c r="H163" s="103" t="s">
        <v>61</v>
      </c>
      <c r="I163" s="103"/>
      <c r="J163" s="90" t="s">
        <v>183</v>
      </c>
      <c r="K163" s="90"/>
      <c r="L163" s="128" t="s">
        <v>187</v>
      </c>
      <c r="M163" s="129"/>
      <c r="N163" s="90" t="s">
        <v>188</v>
      </c>
      <c r="O163" s="90"/>
      <c r="P163" s="90" t="s">
        <v>189</v>
      </c>
      <c r="Q163" s="90"/>
      <c r="R163" s="90" t="s">
        <v>192</v>
      </c>
      <c r="S163" s="90"/>
      <c r="T163" s="90" t="s">
        <v>3</v>
      </c>
      <c r="U163" s="90"/>
      <c r="V163" s="102"/>
    </row>
    <row r="164" spans="1:25" ht="20.100000000000001" customHeight="1" thickBot="1" x14ac:dyDescent="0.3">
      <c r="A164" s="98"/>
      <c r="B164" s="8" t="s">
        <v>32</v>
      </c>
      <c r="C164" s="8" t="s">
        <v>4</v>
      </c>
      <c r="D164" s="8" t="s">
        <v>32</v>
      </c>
      <c r="E164" s="8" t="s">
        <v>4</v>
      </c>
      <c r="F164" s="8" t="s">
        <v>32</v>
      </c>
      <c r="G164" s="8" t="s">
        <v>4</v>
      </c>
      <c r="H164" s="8" t="s">
        <v>32</v>
      </c>
      <c r="I164" s="8" t="s">
        <v>4</v>
      </c>
      <c r="J164" s="8" t="s">
        <v>32</v>
      </c>
      <c r="K164" s="8" t="s">
        <v>4</v>
      </c>
      <c r="L164" s="8" t="s">
        <v>32</v>
      </c>
      <c r="M164" s="8" t="s">
        <v>4</v>
      </c>
      <c r="N164" s="8" t="s">
        <v>32</v>
      </c>
      <c r="O164" s="8" t="s">
        <v>4</v>
      </c>
      <c r="P164" s="8" t="s">
        <v>32</v>
      </c>
      <c r="Q164" s="8" t="s">
        <v>4</v>
      </c>
      <c r="R164" s="8" t="s">
        <v>32</v>
      </c>
      <c r="S164" s="8" t="s">
        <v>4</v>
      </c>
      <c r="T164" s="8" t="s">
        <v>182</v>
      </c>
      <c r="U164" s="8" t="s">
        <v>4</v>
      </c>
      <c r="V164" s="35" t="s">
        <v>5</v>
      </c>
    </row>
    <row r="165" spans="1:25" ht="15.75" thickBot="1" x14ac:dyDescent="0.3">
      <c r="A165" s="24" t="s">
        <v>54</v>
      </c>
      <c r="B165" s="95">
        <v>0.7</v>
      </c>
      <c r="C165" s="104">
        <v>0.94499999999999995</v>
      </c>
      <c r="D165" s="95">
        <v>0.7</v>
      </c>
      <c r="E165" s="104">
        <v>0.96299999999999997</v>
      </c>
      <c r="F165" s="95">
        <v>0.7</v>
      </c>
      <c r="G165" s="104">
        <v>0.96799999999999997</v>
      </c>
      <c r="H165" s="95">
        <v>0.7</v>
      </c>
      <c r="I165" s="104">
        <v>0.88600000000000001</v>
      </c>
      <c r="J165" s="95">
        <v>0.7</v>
      </c>
      <c r="K165" s="112">
        <v>0.96199999999999997</v>
      </c>
      <c r="L165" s="95">
        <v>0.7</v>
      </c>
      <c r="M165" s="112">
        <v>0.95899999999999996</v>
      </c>
      <c r="N165" s="95">
        <v>0.7</v>
      </c>
      <c r="O165" s="112">
        <v>0.98099999999999998</v>
      </c>
      <c r="P165" s="95">
        <v>0.7</v>
      </c>
      <c r="Q165" s="112">
        <v>0.98499999999999999</v>
      </c>
      <c r="R165" s="95">
        <v>0.7</v>
      </c>
      <c r="S165" s="112">
        <v>0.98799999999999999</v>
      </c>
      <c r="T165" s="106">
        <f>B165*9</f>
        <v>6.3</v>
      </c>
      <c r="U165" s="108">
        <f>SUM(C165,E165,G165,I165,K165,M165,O165,Q165,S165)</f>
        <v>8.6370000000000005</v>
      </c>
      <c r="V165" s="110">
        <f>(U165/T165)</f>
        <v>1.3709523809523811</v>
      </c>
    </row>
    <row r="166" spans="1:25" ht="15.75" thickBot="1" x14ac:dyDescent="0.3">
      <c r="A166" s="24" t="s">
        <v>55</v>
      </c>
      <c r="B166" s="95"/>
      <c r="C166" s="104"/>
      <c r="D166" s="95"/>
      <c r="E166" s="104"/>
      <c r="F166" s="95"/>
      <c r="G166" s="104"/>
      <c r="H166" s="95"/>
      <c r="I166" s="104"/>
      <c r="J166" s="95"/>
      <c r="K166" s="113"/>
      <c r="L166" s="95"/>
      <c r="M166" s="113"/>
      <c r="N166" s="95"/>
      <c r="O166" s="113"/>
      <c r="P166" s="95"/>
      <c r="Q166" s="113"/>
      <c r="R166" s="95"/>
      <c r="S166" s="113"/>
      <c r="T166" s="106"/>
      <c r="U166" s="108"/>
      <c r="V166" s="110"/>
    </row>
    <row r="167" spans="1:25" ht="15.75" thickBot="1" x14ac:dyDescent="0.3">
      <c r="A167" s="26" t="s">
        <v>3</v>
      </c>
      <c r="B167" s="96"/>
      <c r="C167" s="105"/>
      <c r="D167" s="96"/>
      <c r="E167" s="105"/>
      <c r="F167" s="96"/>
      <c r="G167" s="105"/>
      <c r="H167" s="96"/>
      <c r="I167" s="105"/>
      <c r="J167" s="96"/>
      <c r="K167" s="114"/>
      <c r="L167" s="96"/>
      <c r="M167" s="114"/>
      <c r="N167" s="96"/>
      <c r="O167" s="114"/>
      <c r="P167" s="96"/>
      <c r="Q167" s="114"/>
      <c r="R167" s="96"/>
      <c r="S167" s="114"/>
      <c r="T167" s="107"/>
      <c r="U167" s="109"/>
      <c r="V167" s="111"/>
    </row>
    <row r="168" spans="1:25" ht="15.75" thickBot="1" x14ac:dyDescent="0.3">
      <c r="A168" s="5"/>
    </row>
    <row r="169" spans="1:25" ht="15.75" thickBot="1" x14ac:dyDescent="0.3">
      <c r="A169" s="45" t="s">
        <v>108</v>
      </c>
      <c r="B169" s="103" t="s">
        <v>58</v>
      </c>
      <c r="C169" s="103"/>
      <c r="D169" s="103" t="s">
        <v>59</v>
      </c>
      <c r="E169" s="103"/>
      <c r="F169" s="103" t="s">
        <v>60</v>
      </c>
      <c r="G169" s="103"/>
      <c r="H169" s="103" t="s">
        <v>61</v>
      </c>
      <c r="I169" s="103"/>
      <c r="J169" s="90" t="s">
        <v>183</v>
      </c>
      <c r="K169" s="90"/>
      <c r="L169" s="90" t="s">
        <v>187</v>
      </c>
      <c r="M169" s="90"/>
      <c r="N169" s="90" t="s">
        <v>188</v>
      </c>
      <c r="O169" s="90"/>
      <c r="P169" s="90" t="s">
        <v>189</v>
      </c>
      <c r="Q169" s="90"/>
      <c r="R169" s="90" t="s">
        <v>192</v>
      </c>
      <c r="S169" s="90"/>
      <c r="T169" s="90" t="s">
        <v>3</v>
      </c>
      <c r="U169" s="90"/>
      <c r="V169" s="102"/>
      <c r="Y169" s="17"/>
    </row>
    <row r="170" spans="1:25" ht="15.75" thickBot="1" x14ac:dyDescent="0.3">
      <c r="A170" s="47" t="s">
        <v>110</v>
      </c>
      <c r="B170" s="8" t="s">
        <v>81</v>
      </c>
      <c r="C170" s="8" t="s">
        <v>4</v>
      </c>
      <c r="D170" s="8" t="s">
        <v>81</v>
      </c>
      <c r="E170" s="8" t="s">
        <v>4</v>
      </c>
      <c r="F170" s="8" t="s">
        <v>81</v>
      </c>
      <c r="G170" s="8" t="s">
        <v>4</v>
      </c>
      <c r="H170" s="8" t="s">
        <v>81</v>
      </c>
      <c r="I170" s="8" t="s">
        <v>4</v>
      </c>
      <c r="J170" s="8" t="s">
        <v>81</v>
      </c>
      <c r="K170" s="8" t="s">
        <v>4</v>
      </c>
      <c r="L170" s="8" t="s">
        <v>81</v>
      </c>
      <c r="M170" s="8" t="s">
        <v>4</v>
      </c>
      <c r="N170" s="8" t="s">
        <v>81</v>
      </c>
      <c r="O170" s="8" t="s">
        <v>4</v>
      </c>
      <c r="P170" s="8" t="s">
        <v>81</v>
      </c>
      <c r="Q170" s="8" t="s">
        <v>4</v>
      </c>
      <c r="R170" s="8" t="s">
        <v>81</v>
      </c>
      <c r="S170" s="8" t="s">
        <v>4</v>
      </c>
      <c r="T170" s="8" t="s">
        <v>182</v>
      </c>
      <c r="U170" s="8" t="s">
        <v>4</v>
      </c>
      <c r="V170" s="35" t="s">
        <v>5</v>
      </c>
    </row>
    <row r="171" spans="1:25" ht="15.75" thickBot="1" x14ac:dyDescent="0.3">
      <c r="A171" s="46" t="s">
        <v>109</v>
      </c>
      <c r="B171" s="21">
        <v>0.85</v>
      </c>
      <c r="C171" s="21">
        <v>1</v>
      </c>
      <c r="D171" s="21">
        <v>0.85</v>
      </c>
      <c r="E171" s="21">
        <v>1</v>
      </c>
      <c r="F171" s="21">
        <v>0.85</v>
      </c>
      <c r="G171" s="21">
        <v>1</v>
      </c>
      <c r="H171" s="21">
        <v>0.85</v>
      </c>
      <c r="I171" s="21">
        <v>1</v>
      </c>
      <c r="J171" s="21">
        <v>0.85</v>
      </c>
      <c r="K171" s="21">
        <v>1</v>
      </c>
      <c r="L171" s="21">
        <v>0.85</v>
      </c>
      <c r="M171" s="21">
        <v>1</v>
      </c>
      <c r="N171" s="21">
        <v>0.85</v>
      </c>
      <c r="O171" s="21">
        <v>1</v>
      </c>
      <c r="P171" s="21">
        <v>0.85</v>
      </c>
      <c r="Q171" s="21">
        <v>1</v>
      </c>
      <c r="R171" s="21">
        <v>0.85</v>
      </c>
      <c r="S171" s="21">
        <v>1</v>
      </c>
      <c r="T171" s="17">
        <f>B171*9</f>
        <v>7.6499999999999995</v>
      </c>
      <c r="U171" s="17">
        <f>SUM(C171,E171,G171,I171,K171,M171,O171,Q171,S171)</f>
        <v>9</v>
      </c>
      <c r="V171" s="38">
        <f>(U171/T171)</f>
        <v>1.1764705882352942</v>
      </c>
    </row>
    <row r="172" spans="1:25" ht="15.75" thickBot="1" x14ac:dyDescent="0.3">
      <c r="A172" s="46" t="s">
        <v>111</v>
      </c>
      <c r="B172" s="10" t="s">
        <v>172</v>
      </c>
      <c r="C172" s="10">
        <v>2</v>
      </c>
      <c r="D172" s="10" t="s">
        <v>172</v>
      </c>
      <c r="E172" s="10">
        <v>2</v>
      </c>
      <c r="F172" s="10" t="s">
        <v>172</v>
      </c>
      <c r="G172" s="10">
        <v>2</v>
      </c>
      <c r="H172" s="10" t="s">
        <v>172</v>
      </c>
      <c r="I172" s="10">
        <v>2</v>
      </c>
      <c r="J172" s="10" t="s">
        <v>172</v>
      </c>
      <c r="K172" s="10">
        <v>2</v>
      </c>
      <c r="L172" s="10" t="s">
        <v>172</v>
      </c>
      <c r="M172" s="10">
        <v>2</v>
      </c>
      <c r="N172" s="10" t="s">
        <v>172</v>
      </c>
      <c r="O172" s="10">
        <v>2</v>
      </c>
      <c r="P172" s="10" t="s">
        <v>172</v>
      </c>
      <c r="Q172" s="10">
        <v>2</v>
      </c>
      <c r="R172" s="10" t="s">
        <v>172</v>
      </c>
      <c r="S172" s="10">
        <v>4</v>
      </c>
      <c r="T172" s="9">
        <f>10*9</f>
        <v>90</v>
      </c>
      <c r="U172" s="17">
        <f t="shared" ref="U172:U174" si="31">SUM(C172,E172,G172,I172,K172,M172,O172,Q172,S172)</f>
        <v>20</v>
      </c>
      <c r="V172" s="72">
        <f>(T172/U172)</f>
        <v>4.5</v>
      </c>
    </row>
    <row r="173" spans="1:25" ht="30.75" thickBot="1" x14ac:dyDescent="0.3">
      <c r="A173" s="24" t="s">
        <v>112</v>
      </c>
      <c r="B173" s="10" t="s">
        <v>173</v>
      </c>
      <c r="C173" s="10">
        <v>2</v>
      </c>
      <c r="D173" s="10" t="s">
        <v>173</v>
      </c>
      <c r="E173" s="10">
        <v>2</v>
      </c>
      <c r="F173" s="10" t="s">
        <v>173</v>
      </c>
      <c r="G173" s="10">
        <v>2</v>
      </c>
      <c r="H173" s="10" t="s">
        <v>173</v>
      </c>
      <c r="I173" s="10">
        <v>2</v>
      </c>
      <c r="J173" s="10" t="s">
        <v>173</v>
      </c>
      <c r="K173" s="10">
        <v>2</v>
      </c>
      <c r="L173" s="10" t="s">
        <v>173</v>
      </c>
      <c r="M173" s="10">
        <v>2</v>
      </c>
      <c r="N173" s="10" t="s">
        <v>173</v>
      </c>
      <c r="O173" s="10">
        <v>3</v>
      </c>
      <c r="P173" s="10" t="s">
        <v>173</v>
      </c>
      <c r="Q173" s="10">
        <v>4</v>
      </c>
      <c r="R173" s="10" t="s">
        <v>173</v>
      </c>
      <c r="S173" s="10">
        <v>2</v>
      </c>
      <c r="T173" s="9">
        <f>30*9</f>
        <v>270</v>
      </c>
      <c r="U173" s="17">
        <f t="shared" si="31"/>
        <v>21</v>
      </c>
      <c r="V173" s="72">
        <f>(T173/U173)</f>
        <v>12.857142857142858</v>
      </c>
    </row>
    <row r="174" spans="1:25" ht="15.75" thickBot="1" x14ac:dyDescent="0.3">
      <c r="A174" s="26" t="s">
        <v>113</v>
      </c>
      <c r="B174" s="28" t="s">
        <v>174</v>
      </c>
      <c r="C174" s="28">
        <v>0</v>
      </c>
      <c r="D174" s="28" t="s">
        <v>174</v>
      </c>
      <c r="E174" s="28">
        <v>0</v>
      </c>
      <c r="F174" s="28" t="s">
        <v>174</v>
      </c>
      <c r="G174" s="28">
        <v>0</v>
      </c>
      <c r="H174" s="28" t="s">
        <v>174</v>
      </c>
      <c r="I174" s="28">
        <v>0</v>
      </c>
      <c r="J174" s="28" t="s">
        <v>174</v>
      </c>
      <c r="K174" s="28">
        <v>0</v>
      </c>
      <c r="L174" s="28" t="s">
        <v>174</v>
      </c>
      <c r="M174" s="28">
        <v>0</v>
      </c>
      <c r="N174" s="28" t="s">
        <v>174</v>
      </c>
      <c r="O174" s="28">
        <v>0</v>
      </c>
      <c r="P174" s="28" t="s">
        <v>174</v>
      </c>
      <c r="Q174" s="28">
        <v>0</v>
      </c>
      <c r="R174" s="28" t="s">
        <v>174</v>
      </c>
      <c r="S174" s="28">
        <v>0</v>
      </c>
      <c r="T174" s="32">
        <f>90*9</f>
        <v>810</v>
      </c>
      <c r="U174" s="32">
        <f t="shared" si="31"/>
        <v>0</v>
      </c>
      <c r="V174" s="73">
        <f>(T174-U174)/T174</f>
        <v>1</v>
      </c>
    </row>
    <row r="175" spans="1:25" ht="15.75" thickBot="1" x14ac:dyDescent="0.3"/>
    <row r="176" spans="1:25" ht="30.75" customHeight="1" thickBot="1" x14ac:dyDescent="0.3">
      <c r="A176" s="97" t="s">
        <v>179</v>
      </c>
      <c r="B176" s="103" t="s">
        <v>58</v>
      </c>
      <c r="C176" s="103"/>
      <c r="D176" s="103" t="s">
        <v>59</v>
      </c>
      <c r="E176" s="103"/>
      <c r="F176" s="103" t="s">
        <v>60</v>
      </c>
      <c r="G176" s="103"/>
      <c r="H176" s="103" t="s">
        <v>61</v>
      </c>
      <c r="I176" s="103"/>
      <c r="J176" s="90" t="s">
        <v>183</v>
      </c>
      <c r="K176" s="90"/>
      <c r="L176" s="90" t="s">
        <v>187</v>
      </c>
      <c r="M176" s="90"/>
      <c r="N176" s="90" t="s">
        <v>188</v>
      </c>
      <c r="O176" s="90"/>
      <c r="P176" s="90" t="s">
        <v>189</v>
      </c>
      <c r="Q176" s="90"/>
      <c r="R176" s="90" t="s">
        <v>192</v>
      </c>
      <c r="S176" s="90"/>
      <c r="T176" s="90" t="s">
        <v>3</v>
      </c>
      <c r="U176" s="90"/>
      <c r="V176" s="102"/>
    </row>
    <row r="177" spans="1:22" ht="15.75" thickBot="1" x14ac:dyDescent="0.3">
      <c r="A177" s="98"/>
      <c r="B177" s="8" t="s">
        <v>81</v>
      </c>
      <c r="C177" s="8" t="s">
        <v>4</v>
      </c>
      <c r="D177" s="8" t="s">
        <v>81</v>
      </c>
      <c r="E177" s="8" t="s">
        <v>4</v>
      </c>
      <c r="F177" s="8" t="s">
        <v>81</v>
      </c>
      <c r="G177" s="8" t="s">
        <v>4</v>
      </c>
      <c r="H177" s="8" t="s">
        <v>81</v>
      </c>
      <c r="I177" s="8" t="s">
        <v>4</v>
      </c>
      <c r="J177" s="8" t="s">
        <v>81</v>
      </c>
      <c r="K177" s="8" t="s">
        <v>4</v>
      </c>
      <c r="L177" s="8" t="s">
        <v>81</v>
      </c>
      <c r="M177" s="8" t="s">
        <v>4</v>
      </c>
      <c r="N177" s="8" t="s">
        <v>81</v>
      </c>
      <c r="O177" s="8" t="s">
        <v>4</v>
      </c>
      <c r="P177" s="8" t="s">
        <v>81</v>
      </c>
      <c r="Q177" s="8" t="s">
        <v>4</v>
      </c>
      <c r="R177" s="8" t="s">
        <v>81</v>
      </c>
      <c r="S177" s="8" t="s">
        <v>4</v>
      </c>
      <c r="T177" s="8" t="s">
        <v>182</v>
      </c>
      <c r="U177" s="8" t="s">
        <v>4</v>
      </c>
      <c r="V177" s="35" t="s">
        <v>5</v>
      </c>
    </row>
    <row r="178" spans="1:22" ht="45.75" thickBot="1" x14ac:dyDescent="0.3">
      <c r="A178" s="24" t="s">
        <v>114</v>
      </c>
      <c r="B178" s="10" t="s">
        <v>176</v>
      </c>
      <c r="C178" s="21">
        <v>1</v>
      </c>
      <c r="D178" s="10" t="s">
        <v>176</v>
      </c>
      <c r="E178" s="21">
        <v>1</v>
      </c>
      <c r="F178" s="10" t="s">
        <v>176</v>
      </c>
      <c r="G178" s="21">
        <v>0.92</v>
      </c>
      <c r="H178" s="10" t="s">
        <v>176</v>
      </c>
      <c r="I178" s="21">
        <v>1</v>
      </c>
      <c r="J178" s="10" t="s">
        <v>176</v>
      </c>
      <c r="K178" s="21">
        <v>1</v>
      </c>
      <c r="L178" s="10" t="s">
        <v>176</v>
      </c>
      <c r="M178" s="21">
        <v>1</v>
      </c>
      <c r="N178" s="10" t="s">
        <v>176</v>
      </c>
      <c r="O178" s="21">
        <v>0.93</v>
      </c>
      <c r="P178" s="10" t="s">
        <v>176</v>
      </c>
      <c r="Q178" s="21">
        <v>1</v>
      </c>
      <c r="R178" s="10" t="s">
        <v>176</v>
      </c>
      <c r="S178" s="21">
        <v>1</v>
      </c>
      <c r="T178" s="9">
        <f>3*9</f>
        <v>27</v>
      </c>
      <c r="U178" s="17">
        <f>SUM(C178,E178,G178,I178,K178,M178,O178,Q178,S178)</f>
        <v>8.85</v>
      </c>
      <c r="V178" s="38">
        <f>(U178/T178)</f>
        <v>0.32777777777777778</v>
      </c>
    </row>
    <row r="179" spans="1:22" ht="30.75" thickBot="1" x14ac:dyDescent="0.3">
      <c r="A179" s="24" t="s">
        <v>115</v>
      </c>
      <c r="B179" s="10" t="s">
        <v>175</v>
      </c>
      <c r="C179" s="10">
        <v>1.02</v>
      </c>
      <c r="D179" s="10" t="s">
        <v>175</v>
      </c>
      <c r="E179" s="10">
        <v>1.02</v>
      </c>
      <c r="F179" s="10" t="s">
        <v>175</v>
      </c>
      <c r="G179" s="10">
        <v>0.56000000000000005</v>
      </c>
      <c r="H179" s="10" t="s">
        <v>175</v>
      </c>
      <c r="I179" s="10">
        <v>0.59</v>
      </c>
      <c r="J179" s="10" t="s">
        <v>175</v>
      </c>
      <c r="K179" s="10">
        <v>0.72</v>
      </c>
      <c r="L179" s="10" t="s">
        <v>175</v>
      </c>
      <c r="M179" s="10">
        <v>0.88</v>
      </c>
      <c r="N179" s="10" t="s">
        <v>175</v>
      </c>
      <c r="O179" s="10">
        <v>1.0900000000000001</v>
      </c>
      <c r="P179" s="10" t="s">
        <v>175</v>
      </c>
      <c r="Q179" s="10">
        <v>0.63</v>
      </c>
      <c r="R179" s="10" t="s">
        <v>175</v>
      </c>
      <c r="S179" s="10">
        <v>0.75</v>
      </c>
      <c r="T179" s="9">
        <f>2*9</f>
        <v>18</v>
      </c>
      <c r="U179" s="9">
        <f>SUM(C179,E179,G179,I179,K179,M179,O179,Q179,S179)</f>
        <v>7.26</v>
      </c>
      <c r="V179" s="58">
        <f>(8/U179)</f>
        <v>1.1019283746556474</v>
      </c>
    </row>
    <row r="180" spans="1:22" ht="15.75" thickBot="1" x14ac:dyDescent="0.3">
      <c r="A180" s="24" t="s">
        <v>116</v>
      </c>
      <c r="B180" s="10" t="s">
        <v>177</v>
      </c>
      <c r="C180" s="10">
        <v>0.84</v>
      </c>
      <c r="D180" s="10" t="s">
        <v>177</v>
      </c>
      <c r="E180" s="10">
        <v>1.18</v>
      </c>
      <c r="F180" s="10" t="s">
        <v>177</v>
      </c>
      <c r="G180" s="10">
        <v>0.84</v>
      </c>
      <c r="H180" s="10" t="s">
        <v>177</v>
      </c>
      <c r="I180" s="10">
        <v>1.22</v>
      </c>
      <c r="J180" s="10" t="s">
        <v>177</v>
      </c>
      <c r="K180" s="10">
        <v>2.34</v>
      </c>
      <c r="L180" s="10" t="s">
        <v>177</v>
      </c>
      <c r="M180" s="10">
        <v>1.54</v>
      </c>
      <c r="N180" s="10" t="s">
        <v>177</v>
      </c>
      <c r="O180" s="10">
        <v>0.19</v>
      </c>
      <c r="P180" s="10" t="s">
        <v>177</v>
      </c>
      <c r="Q180" s="10">
        <v>2.08</v>
      </c>
      <c r="R180" s="10" t="s">
        <v>177</v>
      </c>
      <c r="S180" s="10">
        <v>0.91</v>
      </c>
      <c r="T180" s="9">
        <f>5*9</f>
        <v>45</v>
      </c>
      <c r="U180" s="9">
        <f>SUM(C180,E180,G180,I180,K180,M180,O180,Q180,S180)</f>
        <v>11.14</v>
      </c>
      <c r="V180" s="58">
        <f>(20/U180)</f>
        <v>1.7953321364452424</v>
      </c>
    </row>
    <row r="181" spans="1:22" ht="30.75" thickBot="1" x14ac:dyDescent="0.3">
      <c r="A181" s="24" t="s">
        <v>117</v>
      </c>
      <c r="B181" s="10" t="s">
        <v>165</v>
      </c>
      <c r="C181" s="15">
        <v>1</v>
      </c>
      <c r="D181" s="10" t="s">
        <v>165</v>
      </c>
      <c r="E181" s="21">
        <v>1</v>
      </c>
      <c r="F181" s="10" t="s">
        <v>165</v>
      </c>
      <c r="G181" s="21">
        <v>1</v>
      </c>
      <c r="H181" s="10" t="s">
        <v>165</v>
      </c>
      <c r="I181" s="21">
        <v>1</v>
      </c>
      <c r="J181" s="10" t="s">
        <v>165</v>
      </c>
      <c r="K181" s="21">
        <v>1</v>
      </c>
      <c r="L181" s="10" t="s">
        <v>165</v>
      </c>
      <c r="M181" s="21">
        <v>1</v>
      </c>
      <c r="N181" s="10" t="s">
        <v>165</v>
      </c>
      <c r="O181" s="21">
        <v>1</v>
      </c>
      <c r="P181" s="10" t="s">
        <v>165</v>
      </c>
      <c r="Q181" s="21">
        <v>1</v>
      </c>
      <c r="R181" s="10" t="s">
        <v>165</v>
      </c>
      <c r="S181" s="21">
        <v>1</v>
      </c>
      <c r="T181" s="9" t="s">
        <v>165</v>
      </c>
      <c r="U181" s="19">
        <f>SUM(C181,E181,G181,I181,K181,M181,O181,Q181,S181)</f>
        <v>9</v>
      </c>
      <c r="V181" s="58">
        <v>1</v>
      </c>
    </row>
    <row r="182" spans="1:22" ht="30.75" thickBot="1" x14ac:dyDescent="0.3">
      <c r="A182" s="26" t="s">
        <v>118</v>
      </c>
      <c r="B182" s="28" t="s">
        <v>178</v>
      </c>
      <c r="C182" s="51">
        <v>0.97</v>
      </c>
      <c r="D182" s="28" t="s">
        <v>178</v>
      </c>
      <c r="E182" s="51">
        <v>0.96</v>
      </c>
      <c r="F182" s="28" t="s">
        <v>178</v>
      </c>
      <c r="G182" s="51">
        <v>0.95</v>
      </c>
      <c r="H182" s="28" t="s">
        <v>178</v>
      </c>
      <c r="I182" s="51">
        <v>0.95</v>
      </c>
      <c r="J182" s="28" t="s">
        <v>178</v>
      </c>
      <c r="K182" s="51">
        <v>0.95</v>
      </c>
      <c r="L182" s="28" t="s">
        <v>178</v>
      </c>
      <c r="M182" s="51">
        <v>0.97</v>
      </c>
      <c r="N182" s="28" t="s">
        <v>178</v>
      </c>
      <c r="O182" s="78">
        <v>0.95</v>
      </c>
      <c r="P182" s="28" t="s">
        <v>178</v>
      </c>
      <c r="Q182" s="78">
        <v>0.92</v>
      </c>
      <c r="R182" s="28" t="s">
        <v>178</v>
      </c>
      <c r="S182" s="78">
        <v>0.95</v>
      </c>
      <c r="T182" s="55">
        <f>90*9/100</f>
        <v>8.1</v>
      </c>
      <c r="U182" s="40">
        <f>SUM(C182,E182,G182,I182,K182,M182,O182,Q182,S182)</f>
        <v>8.57</v>
      </c>
      <c r="V182" s="57">
        <f t="shared" ref="V182" si="32">(U182/T182)</f>
        <v>1.0580246913580247</v>
      </c>
    </row>
    <row r="184" spans="1:22" ht="19.5" thickBot="1" x14ac:dyDescent="0.3">
      <c r="A184" s="130" t="s">
        <v>119</v>
      </c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</row>
    <row r="185" spans="1:22" ht="15.75" thickBot="1" x14ac:dyDescent="0.3">
      <c r="A185" s="97" t="s">
        <v>120</v>
      </c>
      <c r="B185" s="103" t="s">
        <v>58</v>
      </c>
      <c r="C185" s="103"/>
      <c r="D185" s="90" t="s">
        <v>0</v>
      </c>
      <c r="E185" s="90"/>
      <c r="F185" s="90" t="s">
        <v>1</v>
      </c>
      <c r="G185" s="90"/>
      <c r="H185" s="90" t="s">
        <v>2</v>
      </c>
      <c r="I185" s="90"/>
      <c r="J185" s="90" t="s">
        <v>183</v>
      </c>
      <c r="K185" s="90"/>
      <c r="L185" s="90" t="s">
        <v>187</v>
      </c>
      <c r="M185" s="90"/>
      <c r="N185" s="90" t="s">
        <v>188</v>
      </c>
      <c r="O185" s="90"/>
      <c r="P185" s="90" t="s">
        <v>189</v>
      </c>
      <c r="Q185" s="90"/>
      <c r="R185" s="90" t="s">
        <v>192</v>
      </c>
      <c r="S185" s="90"/>
      <c r="T185" s="90" t="s">
        <v>3</v>
      </c>
      <c r="U185" s="90"/>
      <c r="V185" s="102"/>
    </row>
    <row r="186" spans="1:22" ht="15.75" thickBot="1" x14ac:dyDescent="0.3">
      <c r="A186" s="98"/>
      <c r="B186" s="8" t="s">
        <v>81</v>
      </c>
      <c r="C186" s="8" t="s">
        <v>186</v>
      </c>
      <c r="D186" s="8" t="s">
        <v>81</v>
      </c>
      <c r="E186" s="8" t="s">
        <v>186</v>
      </c>
      <c r="F186" s="8" t="s">
        <v>81</v>
      </c>
      <c r="G186" s="8" t="s">
        <v>186</v>
      </c>
      <c r="H186" s="8" t="s">
        <v>81</v>
      </c>
      <c r="I186" s="8" t="s">
        <v>186</v>
      </c>
      <c r="J186" s="8" t="s">
        <v>81</v>
      </c>
      <c r="K186" s="8" t="s">
        <v>186</v>
      </c>
      <c r="L186" s="8" t="s">
        <v>81</v>
      </c>
      <c r="M186" s="8" t="s">
        <v>4</v>
      </c>
      <c r="N186" s="8" t="s">
        <v>81</v>
      </c>
      <c r="O186" s="8" t="s">
        <v>4</v>
      </c>
      <c r="P186" s="8" t="s">
        <v>81</v>
      </c>
      <c r="Q186" s="8" t="s">
        <v>4</v>
      </c>
      <c r="R186" s="8" t="s">
        <v>81</v>
      </c>
      <c r="S186" s="8" t="s">
        <v>4</v>
      </c>
      <c r="T186" s="8" t="s">
        <v>182</v>
      </c>
      <c r="U186" s="8" t="s">
        <v>186</v>
      </c>
      <c r="V186" s="23" t="s">
        <v>5</v>
      </c>
    </row>
    <row r="187" spans="1:22" ht="15.75" thickBot="1" x14ac:dyDescent="0.3">
      <c r="A187" s="24" t="s">
        <v>121</v>
      </c>
      <c r="B187" s="15">
        <v>1</v>
      </c>
      <c r="C187" s="15">
        <v>1.73</v>
      </c>
      <c r="D187" s="15">
        <v>1</v>
      </c>
      <c r="E187" s="21">
        <v>1.62</v>
      </c>
      <c r="F187" s="21">
        <v>1</v>
      </c>
      <c r="G187" s="21">
        <v>1.59</v>
      </c>
      <c r="H187" s="21">
        <v>1</v>
      </c>
      <c r="I187" s="21">
        <v>1.59</v>
      </c>
      <c r="J187" s="21">
        <v>1</v>
      </c>
      <c r="K187" s="21">
        <v>1.6</v>
      </c>
      <c r="L187" s="21">
        <v>1</v>
      </c>
      <c r="M187" s="21">
        <v>1.61</v>
      </c>
      <c r="N187" s="21">
        <v>1</v>
      </c>
      <c r="O187" s="21">
        <v>1.62</v>
      </c>
      <c r="P187" s="21">
        <v>1</v>
      </c>
      <c r="Q187" s="21">
        <v>1.64</v>
      </c>
      <c r="R187" s="21">
        <v>1</v>
      </c>
      <c r="S187" s="21">
        <v>1.48</v>
      </c>
      <c r="T187" s="17">
        <f>B187*9</f>
        <v>9</v>
      </c>
      <c r="U187" s="17">
        <f>SUM(C187,E187,G187,I187,K187,M187,O187,Q187,S187)</f>
        <v>14.48</v>
      </c>
      <c r="V187" s="43">
        <f>(U187/T187)</f>
        <v>1.608888888888889</v>
      </c>
    </row>
    <row r="188" spans="1:22" ht="15.75" thickBot="1" x14ac:dyDescent="0.3">
      <c r="A188" s="24" t="s">
        <v>122</v>
      </c>
      <c r="B188" s="15">
        <v>1</v>
      </c>
      <c r="C188" s="15">
        <v>1.21</v>
      </c>
      <c r="D188" s="15">
        <v>1</v>
      </c>
      <c r="E188" s="21">
        <v>1.32</v>
      </c>
      <c r="F188" s="21">
        <v>1</v>
      </c>
      <c r="G188" s="21">
        <v>1.04</v>
      </c>
      <c r="H188" s="21">
        <v>1</v>
      </c>
      <c r="I188" s="21">
        <v>1.0900000000000001</v>
      </c>
      <c r="J188" s="21">
        <v>1</v>
      </c>
      <c r="K188" s="21">
        <v>0.98</v>
      </c>
      <c r="L188" s="21">
        <v>1</v>
      </c>
      <c r="M188" s="21">
        <v>0.98</v>
      </c>
      <c r="N188" s="21">
        <v>1</v>
      </c>
      <c r="O188" s="21">
        <v>1</v>
      </c>
      <c r="P188" s="21">
        <v>1</v>
      </c>
      <c r="Q188" s="21">
        <v>0.95</v>
      </c>
      <c r="R188" s="21">
        <v>1</v>
      </c>
      <c r="S188" s="21">
        <v>0.85</v>
      </c>
      <c r="T188" s="17">
        <f>B188*9</f>
        <v>9</v>
      </c>
      <c r="U188" s="17">
        <f>SUM(C188,E188,G188,I188,K188,M188,O188,Q188,S188)</f>
        <v>9.42</v>
      </c>
      <c r="V188" s="43">
        <f t="shared" ref="V188:V191" si="33">(U188/T188)</f>
        <v>1.0466666666666666</v>
      </c>
    </row>
    <row r="189" spans="1:22" ht="15.75" thickBot="1" x14ac:dyDescent="0.3">
      <c r="A189" s="24" t="s">
        <v>123</v>
      </c>
      <c r="B189" s="15">
        <v>1</v>
      </c>
      <c r="C189" s="15">
        <v>1.06</v>
      </c>
      <c r="D189" s="15">
        <v>1</v>
      </c>
      <c r="E189" s="21">
        <v>1.06</v>
      </c>
      <c r="F189" s="21">
        <v>1</v>
      </c>
      <c r="G189" s="21">
        <v>1.06</v>
      </c>
      <c r="H189" s="21">
        <v>1</v>
      </c>
      <c r="I189" s="21">
        <v>1.03</v>
      </c>
      <c r="J189" s="21">
        <v>1</v>
      </c>
      <c r="K189" s="21">
        <v>0.98</v>
      </c>
      <c r="L189" s="21">
        <v>1</v>
      </c>
      <c r="M189" s="21">
        <v>0.98</v>
      </c>
      <c r="N189" s="21">
        <v>1</v>
      </c>
      <c r="O189" s="21">
        <v>0.98</v>
      </c>
      <c r="P189" s="21">
        <v>1</v>
      </c>
      <c r="Q189" s="21">
        <v>0.99</v>
      </c>
      <c r="R189" s="21">
        <v>1</v>
      </c>
      <c r="S189" s="21">
        <v>0.97</v>
      </c>
      <c r="T189" s="17">
        <f>B189*9</f>
        <v>9</v>
      </c>
      <c r="U189" s="17">
        <f>SUM(C189,E189,G189,I189,K189,M189,O189,Q189,S189)</f>
        <v>9.1100000000000012</v>
      </c>
      <c r="V189" s="43">
        <f t="shared" si="33"/>
        <v>1.0122222222222224</v>
      </c>
    </row>
    <row r="190" spans="1:22" ht="15.75" thickBot="1" x14ac:dyDescent="0.3">
      <c r="A190" s="24" t="s">
        <v>124</v>
      </c>
      <c r="B190" s="15">
        <v>1</v>
      </c>
      <c r="C190" s="15">
        <v>1.04</v>
      </c>
      <c r="D190" s="15">
        <v>1</v>
      </c>
      <c r="E190" s="21">
        <v>1.05</v>
      </c>
      <c r="F190" s="21">
        <v>1</v>
      </c>
      <c r="G190" s="21">
        <v>1.04</v>
      </c>
      <c r="H190" s="21">
        <v>1</v>
      </c>
      <c r="I190" s="21">
        <v>1.01</v>
      </c>
      <c r="J190" s="21">
        <v>1</v>
      </c>
      <c r="K190" s="21">
        <v>1.03</v>
      </c>
      <c r="L190" s="21">
        <v>1</v>
      </c>
      <c r="M190" s="21">
        <v>1.01</v>
      </c>
      <c r="N190" s="21">
        <v>1</v>
      </c>
      <c r="O190" s="21">
        <v>1.02</v>
      </c>
      <c r="P190" s="21">
        <v>1</v>
      </c>
      <c r="Q190" s="21">
        <v>1.01</v>
      </c>
      <c r="R190" s="21">
        <v>1</v>
      </c>
      <c r="S190" s="21">
        <v>1.01</v>
      </c>
      <c r="T190" s="17">
        <f>B190*9</f>
        <v>9</v>
      </c>
      <c r="U190" s="17">
        <f>SUM(C190,E190,G190,I190,K190,M190,O190,Q190,S190)</f>
        <v>9.2199999999999989</v>
      </c>
      <c r="V190" s="43">
        <f t="shared" si="33"/>
        <v>1.0244444444444443</v>
      </c>
    </row>
    <row r="191" spans="1:22" ht="15.75" thickBot="1" x14ac:dyDescent="0.3">
      <c r="A191" s="26" t="s">
        <v>125</v>
      </c>
      <c r="B191" s="39">
        <v>1</v>
      </c>
      <c r="C191" s="39">
        <v>1.1399999999999999</v>
      </c>
      <c r="D191" s="39">
        <v>1</v>
      </c>
      <c r="E191" s="51">
        <v>1.06</v>
      </c>
      <c r="F191" s="51">
        <v>1</v>
      </c>
      <c r="G191" s="51">
        <v>1.04</v>
      </c>
      <c r="H191" s="51">
        <v>1</v>
      </c>
      <c r="I191" s="51">
        <v>1.06</v>
      </c>
      <c r="J191" s="51">
        <v>1</v>
      </c>
      <c r="K191" s="51">
        <v>1.03</v>
      </c>
      <c r="L191" s="51">
        <v>1</v>
      </c>
      <c r="M191" s="51">
        <v>1.06</v>
      </c>
      <c r="N191" s="51">
        <v>1</v>
      </c>
      <c r="O191" s="51">
        <v>1.03</v>
      </c>
      <c r="P191" s="51">
        <v>1</v>
      </c>
      <c r="Q191" s="51">
        <v>1.42</v>
      </c>
      <c r="R191" s="51">
        <v>1</v>
      </c>
      <c r="S191" s="51">
        <v>1.05</v>
      </c>
      <c r="T191" s="55">
        <f>B191*9</f>
        <v>9</v>
      </c>
      <c r="U191" s="55">
        <f>SUM(C191,E191,G191,I191,K191,M191,O191,Q191,S191)</f>
        <v>9.89</v>
      </c>
      <c r="V191" s="44">
        <f t="shared" si="33"/>
        <v>1.098888888888889</v>
      </c>
    </row>
    <row r="192" spans="1:22" ht="15.75" thickBot="1" x14ac:dyDescent="0.3"/>
    <row r="193" spans="1:22" ht="15.75" thickBot="1" x14ac:dyDescent="0.3">
      <c r="A193" s="45" t="s">
        <v>126</v>
      </c>
      <c r="B193" s="103" t="s">
        <v>58</v>
      </c>
      <c r="C193" s="103"/>
      <c r="D193" s="90" t="s">
        <v>0</v>
      </c>
      <c r="E193" s="90"/>
      <c r="F193" s="90" t="s">
        <v>1</v>
      </c>
      <c r="G193" s="90"/>
      <c r="H193" s="90" t="s">
        <v>2</v>
      </c>
      <c r="I193" s="90"/>
      <c r="J193" s="90" t="s">
        <v>183</v>
      </c>
      <c r="K193" s="90"/>
      <c r="L193" s="90" t="s">
        <v>187</v>
      </c>
      <c r="M193" s="90"/>
      <c r="N193" s="90" t="s">
        <v>188</v>
      </c>
      <c r="O193" s="90"/>
      <c r="P193" s="90" t="s">
        <v>189</v>
      </c>
      <c r="Q193" s="90"/>
      <c r="R193" s="90" t="s">
        <v>192</v>
      </c>
      <c r="S193" s="90"/>
      <c r="T193" s="90" t="s">
        <v>3</v>
      </c>
      <c r="U193" s="90"/>
      <c r="V193" s="102"/>
    </row>
    <row r="194" spans="1:22" ht="15.75" thickBot="1" x14ac:dyDescent="0.3">
      <c r="A194" s="47" t="s">
        <v>121</v>
      </c>
      <c r="B194" s="8" t="s">
        <v>81</v>
      </c>
      <c r="C194" s="8" t="s">
        <v>186</v>
      </c>
      <c r="D194" s="8" t="s">
        <v>81</v>
      </c>
      <c r="E194" s="8" t="s">
        <v>186</v>
      </c>
      <c r="F194" s="8" t="s">
        <v>81</v>
      </c>
      <c r="G194" s="8" t="s">
        <v>186</v>
      </c>
      <c r="H194" s="8" t="s">
        <v>81</v>
      </c>
      <c r="I194" s="8" t="s">
        <v>186</v>
      </c>
      <c r="J194" s="8" t="s">
        <v>81</v>
      </c>
      <c r="K194" s="8" t="s">
        <v>186</v>
      </c>
      <c r="L194" s="8" t="s">
        <v>81</v>
      </c>
      <c r="M194" s="8" t="s">
        <v>186</v>
      </c>
      <c r="N194" s="8" t="s">
        <v>81</v>
      </c>
      <c r="O194" s="8" t="s">
        <v>186</v>
      </c>
      <c r="P194" s="8" t="s">
        <v>81</v>
      </c>
      <c r="Q194" s="8" t="s">
        <v>186</v>
      </c>
      <c r="R194" s="8" t="s">
        <v>81</v>
      </c>
      <c r="S194" s="8" t="s">
        <v>186</v>
      </c>
      <c r="T194" s="8" t="s">
        <v>182</v>
      </c>
      <c r="U194" s="8" t="s">
        <v>186</v>
      </c>
      <c r="V194" s="23" t="s">
        <v>5</v>
      </c>
    </row>
    <row r="195" spans="1:22" ht="15.75" thickBot="1" x14ac:dyDescent="0.3">
      <c r="A195" s="24" t="s">
        <v>132</v>
      </c>
      <c r="B195" s="10">
        <v>4600</v>
      </c>
      <c r="C195" s="10">
        <v>2771</v>
      </c>
      <c r="D195" s="10">
        <v>4400</v>
      </c>
      <c r="E195" s="10">
        <v>3005</v>
      </c>
      <c r="F195" s="10">
        <v>4200</v>
      </c>
      <c r="G195" s="10">
        <v>3530</v>
      </c>
      <c r="H195" s="10">
        <v>4600</v>
      </c>
      <c r="I195" s="10">
        <v>3091</v>
      </c>
      <c r="J195" s="10">
        <v>4600</v>
      </c>
      <c r="K195" s="10">
        <v>4125</v>
      </c>
      <c r="L195" s="10">
        <v>4600</v>
      </c>
      <c r="M195" s="10">
        <v>3096</v>
      </c>
      <c r="N195" s="10">
        <v>4200</v>
      </c>
      <c r="O195" s="10">
        <v>3040</v>
      </c>
      <c r="P195" s="10">
        <v>4200</v>
      </c>
      <c r="Q195" s="10">
        <v>3212</v>
      </c>
      <c r="R195" s="10">
        <v>4200</v>
      </c>
      <c r="S195" s="10">
        <v>2897</v>
      </c>
      <c r="T195" s="9">
        <f>SUM(B195,D195,F195,H195,J195,L195,N195,P195,R195)</f>
        <v>39600</v>
      </c>
      <c r="U195" s="9">
        <f>SUM(C195,E195,G195,I195,K195,M195,O195,Q195,S195)</f>
        <v>28767</v>
      </c>
      <c r="V195" s="43">
        <f>U195/T195</f>
        <v>0.72643939393939394</v>
      </c>
    </row>
    <row r="196" spans="1:22" ht="15.75" thickBot="1" x14ac:dyDescent="0.3">
      <c r="A196" s="24" t="s">
        <v>127</v>
      </c>
      <c r="B196" s="10">
        <v>416</v>
      </c>
      <c r="C196" s="10">
        <v>408</v>
      </c>
      <c r="D196" s="10">
        <v>416</v>
      </c>
      <c r="E196" s="10">
        <v>311</v>
      </c>
      <c r="F196" s="10">
        <v>416</v>
      </c>
      <c r="G196" s="10">
        <v>360</v>
      </c>
      <c r="H196" s="10">
        <v>416</v>
      </c>
      <c r="I196" s="10">
        <v>360</v>
      </c>
      <c r="J196" s="10">
        <v>416</v>
      </c>
      <c r="K196" s="10">
        <v>391</v>
      </c>
      <c r="L196" s="10">
        <v>416</v>
      </c>
      <c r="M196" s="10">
        <v>341</v>
      </c>
      <c r="N196" s="10">
        <v>416</v>
      </c>
      <c r="O196" s="10">
        <v>382</v>
      </c>
      <c r="P196" s="10">
        <v>416</v>
      </c>
      <c r="Q196" s="10">
        <v>459</v>
      </c>
      <c r="R196" s="10">
        <v>208</v>
      </c>
      <c r="S196" s="10">
        <v>447</v>
      </c>
      <c r="T196" s="9">
        <f>SUM(B196,D196,F196,H196,J196,L196,N196,P196,R196)</f>
        <v>3536</v>
      </c>
      <c r="U196" s="9">
        <f>SUM(C196,E196,G196,I196,K196,M196,O196,Q196,S196)</f>
        <v>3459</v>
      </c>
      <c r="V196" s="43">
        <f>U196/T196</f>
        <v>0.97822398190045246</v>
      </c>
    </row>
    <row r="197" spans="1:22" ht="15.75" thickBot="1" x14ac:dyDescent="0.3">
      <c r="A197" s="24" t="s">
        <v>128</v>
      </c>
      <c r="B197" s="10">
        <v>1664</v>
      </c>
      <c r="C197" s="10">
        <v>2062</v>
      </c>
      <c r="D197" s="10">
        <v>1664</v>
      </c>
      <c r="E197" s="10">
        <v>1841</v>
      </c>
      <c r="F197" s="10">
        <v>1248</v>
      </c>
      <c r="G197" s="10">
        <v>1541</v>
      </c>
      <c r="H197" s="10">
        <v>1248</v>
      </c>
      <c r="I197" s="10">
        <v>1541</v>
      </c>
      <c r="J197" s="10">
        <v>1456</v>
      </c>
      <c r="K197" s="10">
        <v>1844</v>
      </c>
      <c r="L197" s="10">
        <v>1456</v>
      </c>
      <c r="M197" s="10">
        <v>1797</v>
      </c>
      <c r="N197" s="10">
        <v>1456</v>
      </c>
      <c r="O197" s="10">
        <v>1797</v>
      </c>
      <c r="P197" s="10">
        <v>1456</v>
      </c>
      <c r="Q197" s="10">
        <v>2009</v>
      </c>
      <c r="R197" s="10">
        <v>1456</v>
      </c>
      <c r="S197" s="10">
        <v>1840</v>
      </c>
      <c r="T197" s="9">
        <f>SUM(B197,D197,F197,H197,J197,L197,N197,P197,R197)</f>
        <v>13104</v>
      </c>
      <c r="U197" s="9">
        <f>SUM(C197,E197,G197,I197,K197,M197,O197,Q197,S197)</f>
        <v>16272</v>
      </c>
      <c r="V197" s="43">
        <f t="shared" ref="V197:V198" si="34">U197/T197</f>
        <v>1.2417582417582418</v>
      </c>
    </row>
    <row r="198" spans="1:22" ht="30.75" customHeight="1" thickBot="1" x14ac:dyDescent="0.3">
      <c r="A198" s="24" t="s">
        <v>131</v>
      </c>
      <c r="B198" s="10">
        <v>3328</v>
      </c>
      <c r="C198" s="10">
        <v>3439</v>
      </c>
      <c r="D198" s="10">
        <v>3328</v>
      </c>
      <c r="E198" s="10">
        <v>2853</v>
      </c>
      <c r="F198" s="10">
        <v>3328</v>
      </c>
      <c r="G198" s="10">
        <v>3442</v>
      </c>
      <c r="H198" s="10">
        <v>3328</v>
      </c>
      <c r="I198" s="10">
        <v>3442</v>
      </c>
      <c r="J198" s="10">
        <v>3328</v>
      </c>
      <c r="K198" s="10">
        <v>3326</v>
      </c>
      <c r="L198" s="10">
        <v>3328</v>
      </c>
      <c r="M198" s="10">
        <v>3154</v>
      </c>
      <c r="N198" s="10">
        <v>3328</v>
      </c>
      <c r="O198" s="10">
        <v>3154</v>
      </c>
      <c r="P198" s="10">
        <v>3328</v>
      </c>
      <c r="Q198" s="10">
        <v>3402</v>
      </c>
      <c r="R198" s="10">
        <v>3328</v>
      </c>
      <c r="S198" s="10">
        <v>3179</v>
      </c>
      <c r="T198" s="9">
        <f>SUM(B198,D198,F198,H198,J198,L198,N198,P198,R198)</f>
        <v>29952</v>
      </c>
      <c r="U198" s="9">
        <f>SUM(C198,E198,G198,I198,K198,M198,O198,Q198,S198)</f>
        <v>29391</v>
      </c>
      <c r="V198" s="43">
        <f t="shared" si="34"/>
        <v>0.98127003205128205</v>
      </c>
    </row>
    <row r="199" spans="1:22" ht="15.75" thickBot="1" x14ac:dyDescent="0.3">
      <c r="A199" s="24" t="s">
        <v>129</v>
      </c>
      <c r="B199" s="10" t="s">
        <v>165</v>
      </c>
      <c r="C199" s="10">
        <v>86</v>
      </c>
      <c r="D199" s="10" t="s">
        <v>165</v>
      </c>
      <c r="E199" s="10">
        <v>54</v>
      </c>
      <c r="F199" s="10" t="s">
        <v>165</v>
      </c>
      <c r="G199" s="10">
        <v>67</v>
      </c>
      <c r="H199" s="10" t="s">
        <v>165</v>
      </c>
      <c r="I199" s="10">
        <v>67</v>
      </c>
      <c r="J199" s="10" t="s">
        <v>165</v>
      </c>
      <c r="K199" s="10">
        <v>54</v>
      </c>
      <c r="L199" s="10" t="s">
        <v>165</v>
      </c>
      <c r="M199" s="10">
        <v>54</v>
      </c>
      <c r="N199" s="10" t="s">
        <v>165</v>
      </c>
      <c r="O199" s="10">
        <v>54</v>
      </c>
      <c r="P199" s="10" t="s">
        <v>165</v>
      </c>
      <c r="Q199" s="10">
        <v>79</v>
      </c>
      <c r="R199" s="10" t="s">
        <v>165</v>
      </c>
      <c r="S199" s="10">
        <v>72</v>
      </c>
      <c r="T199" s="9" t="s">
        <v>165</v>
      </c>
      <c r="U199" s="9">
        <f>SUM(C199,E199,G199,I199,K199,M199,O199,Q199,S199)</f>
        <v>587</v>
      </c>
      <c r="V199" s="43" t="s">
        <v>165</v>
      </c>
    </row>
    <row r="200" spans="1:22" ht="15.75" thickBot="1" x14ac:dyDescent="0.3">
      <c r="A200" s="26" t="s">
        <v>130</v>
      </c>
      <c r="B200" s="28" t="s">
        <v>165</v>
      </c>
      <c r="C200" s="28">
        <v>40</v>
      </c>
      <c r="D200" s="28" t="s">
        <v>165</v>
      </c>
      <c r="E200" s="28">
        <v>38</v>
      </c>
      <c r="F200" s="28" t="s">
        <v>165</v>
      </c>
      <c r="G200" s="28">
        <v>44</v>
      </c>
      <c r="H200" s="28" t="s">
        <v>165</v>
      </c>
      <c r="I200" s="28">
        <v>44</v>
      </c>
      <c r="J200" s="67" t="s">
        <v>165</v>
      </c>
      <c r="K200" s="67">
        <v>30</v>
      </c>
      <c r="L200" s="67" t="s">
        <v>165</v>
      </c>
      <c r="M200" s="67">
        <v>49</v>
      </c>
      <c r="N200" s="67" t="s">
        <v>165</v>
      </c>
      <c r="O200" s="67">
        <v>39</v>
      </c>
      <c r="P200" s="67" t="s">
        <v>165</v>
      </c>
      <c r="Q200" s="67">
        <v>15</v>
      </c>
      <c r="R200" s="67" t="s">
        <v>165</v>
      </c>
      <c r="S200" s="67">
        <v>0</v>
      </c>
      <c r="T200" s="9" t="s">
        <v>165</v>
      </c>
      <c r="U200" s="9">
        <f>SUM(C200,E200,G200,I200,K200,M200,O200,Q200,S200)</f>
        <v>299</v>
      </c>
      <c r="V200" s="43" t="s">
        <v>165</v>
      </c>
    </row>
    <row r="201" spans="1:22" ht="15.75" thickBot="1" x14ac:dyDescent="0.3">
      <c r="A201" s="34" t="s">
        <v>70</v>
      </c>
      <c r="B201" s="100" t="s">
        <v>180</v>
      </c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1"/>
    </row>
    <row r="202" spans="1:22" ht="15.75" thickBot="1" x14ac:dyDescent="0.3"/>
    <row r="203" spans="1:22" ht="15.75" thickBot="1" x14ac:dyDescent="0.3">
      <c r="A203" s="97" t="s">
        <v>122</v>
      </c>
      <c r="B203" s="103" t="s">
        <v>58</v>
      </c>
      <c r="C203" s="103"/>
      <c r="D203" s="90" t="s">
        <v>0</v>
      </c>
      <c r="E203" s="90"/>
      <c r="F203" s="90" t="s">
        <v>1</v>
      </c>
      <c r="G203" s="90"/>
      <c r="H203" s="90" t="s">
        <v>2</v>
      </c>
      <c r="I203" s="90"/>
      <c r="J203" s="90" t="s">
        <v>183</v>
      </c>
      <c r="K203" s="90"/>
      <c r="L203" s="90" t="s">
        <v>187</v>
      </c>
      <c r="M203" s="90"/>
      <c r="N203" s="90" t="s">
        <v>188</v>
      </c>
      <c r="O203" s="90"/>
      <c r="P203" s="90" t="s">
        <v>189</v>
      </c>
      <c r="Q203" s="90"/>
      <c r="R203" s="90" t="s">
        <v>192</v>
      </c>
      <c r="S203" s="90"/>
      <c r="T203" s="90" t="s">
        <v>3</v>
      </c>
      <c r="U203" s="90"/>
      <c r="V203" s="102"/>
    </row>
    <row r="204" spans="1:22" ht="15.75" thickBot="1" x14ac:dyDescent="0.3">
      <c r="A204" s="98"/>
      <c r="B204" s="8" t="s">
        <v>81</v>
      </c>
      <c r="C204" s="8" t="s">
        <v>186</v>
      </c>
      <c r="D204" s="8" t="s">
        <v>81</v>
      </c>
      <c r="E204" s="8" t="s">
        <v>186</v>
      </c>
      <c r="F204" s="8" t="s">
        <v>81</v>
      </c>
      <c r="G204" s="8" t="s">
        <v>186</v>
      </c>
      <c r="H204" s="8" t="s">
        <v>81</v>
      </c>
      <c r="I204" s="8" t="s">
        <v>186</v>
      </c>
      <c r="J204" s="8" t="s">
        <v>81</v>
      </c>
      <c r="K204" s="8" t="s">
        <v>186</v>
      </c>
      <c r="L204" s="8" t="s">
        <v>81</v>
      </c>
      <c r="M204" s="8" t="s">
        <v>186</v>
      </c>
      <c r="N204" s="8" t="s">
        <v>81</v>
      </c>
      <c r="O204" s="8" t="s">
        <v>186</v>
      </c>
      <c r="P204" s="8" t="s">
        <v>81</v>
      </c>
      <c r="Q204" s="8" t="s">
        <v>186</v>
      </c>
      <c r="R204" s="8" t="s">
        <v>81</v>
      </c>
      <c r="S204" s="8" t="s">
        <v>186</v>
      </c>
      <c r="T204" s="8" t="s">
        <v>182</v>
      </c>
      <c r="U204" s="8" t="s">
        <v>186</v>
      </c>
      <c r="V204" s="23" t="s">
        <v>5</v>
      </c>
    </row>
    <row r="205" spans="1:22" ht="15.75" thickBot="1" x14ac:dyDescent="0.3">
      <c r="A205" s="24" t="s">
        <v>132</v>
      </c>
      <c r="B205" s="10">
        <v>2800</v>
      </c>
      <c r="C205" s="10">
        <v>1480</v>
      </c>
      <c r="D205" s="10">
        <v>2800</v>
      </c>
      <c r="E205" s="10">
        <v>1252</v>
      </c>
      <c r="F205" s="10">
        <v>2800</v>
      </c>
      <c r="G205" s="10">
        <v>1855</v>
      </c>
      <c r="H205" s="10">
        <v>2800</v>
      </c>
      <c r="I205" s="10">
        <v>1855</v>
      </c>
      <c r="J205" s="10">
        <v>2800</v>
      </c>
      <c r="K205" s="10">
        <v>1766</v>
      </c>
      <c r="L205" s="10">
        <v>2800</v>
      </c>
      <c r="M205" s="10">
        <v>1576</v>
      </c>
      <c r="N205" s="10">
        <v>2800</v>
      </c>
      <c r="O205" s="10">
        <v>1740</v>
      </c>
      <c r="P205" s="10">
        <v>2400</v>
      </c>
      <c r="Q205" s="10">
        <v>1506</v>
      </c>
      <c r="R205" s="10">
        <v>2400</v>
      </c>
      <c r="S205" s="10">
        <v>1203</v>
      </c>
      <c r="T205" s="9">
        <f>SUM(B205,D205,F205,H205,J205,L205,N205,P205,R205)</f>
        <v>24400</v>
      </c>
      <c r="U205" s="9">
        <f>SUM(C205,E205,G205,I205,K205,M205,O205,Q205,S205)</f>
        <v>14233</v>
      </c>
      <c r="V205" s="43">
        <f>U205/T205</f>
        <v>0.58331967213114755</v>
      </c>
    </row>
    <row r="206" spans="1:22" ht="15.75" thickBot="1" x14ac:dyDescent="0.3">
      <c r="A206" s="24" t="s">
        <v>127</v>
      </c>
      <c r="B206" s="10">
        <v>416</v>
      </c>
      <c r="C206" s="10">
        <v>297</v>
      </c>
      <c r="D206" s="10">
        <v>416</v>
      </c>
      <c r="E206" s="10">
        <v>286</v>
      </c>
      <c r="F206" s="10">
        <v>416</v>
      </c>
      <c r="G206" s="10">
        <v>222</v>
      </c>
      <c r="H206" s="10">
        <v>416</v>
      </c>
      <c r="I206" s="10">
        <v>222</v>
      </c>
      <c r="J206" s="10">
        <v>416</v>
      </c>
      <c r="K206" s="10">
        <v>351</v>
      </c>
      <c r="L206" s="10">
        <v>416</v>
      </c>
      <c r="M206" s="10">
        <v>388</v>
      </c>
      <c r="N206" s="10">
        <v>416</v>
      </c>
      <c r="O206" s="10">
        <v>312</v>
      </c>
      <c r="P206" s="10">
        <v>416</v>
      </c>
      <c r="Q206" s="10">
        <v>260</v>
      </c>
      <c r="R206" s="10">
        <v>416</v>
      </c>
      <c r="S206" s="10">
        <v>425</v>
      </c>
      <c r="T206" s="9">
        <f>SUM(B206,D206,F206,H206,J206,L206,N206,P206,R206,)</f>
        <v>3744</v>
      </c>
      <c r="U206" s="9">
        <f>SUM(C206,E206,G206,I206,K206,M206,O206,Q206,S206)</f>
        <v>2763</v>
      </c>
      <c r="V206" s="43">
        <f>U206/T206</f>
        <v>0.73798076923076927</v>
      </c>
    </row>
    <row r="207" spans="1:22" ht="15.75" thickBot="1" x14ac:dyDescent="0.3">
      <c r="A207" s="24" t="s">
        <v>128</v>
      </c>
      <c r="B207" s="10">
        <v>1248</v>
      </c>
      <c r="C207" s="10">
        <v>1624</v>
      </c>
      <c r="D207" s="10">
        <v>1248</v>
      </c>
      <c r="E207" s="10">
        <v>1152</v>
      </c>
      <c r="F207" s="10">
        <v>1040</v>
      </c>
      <c r="G207" s="10">
        <v>1438</v>
      </c>
      <c r="H207" s="10">
        <v>1040</v>
      </c>
      <c r="I207" s="10">
        <v>1438</v>
      </c>
      <c r="J207" s="10">
        <v>1248</v>
      </c>
      <c r="K207" s="10">
        <v>1562</v>
      </c>
      <c r="L207" s="10">
        <v>1248</v>
      </c>
      <c r="M207" s="10">
        <v>1412</v>
      </c>
      <c r="N207" s="10">
        <v>1248</v>
      </c>
      <c r="O207" s="10">
        <v>1812</v>
      </c>
      <c r="P207" s="10">
        <v>1248</v>
      </c>
      <c r="Q207" s="10">
        <v>1598</v>
      </c>
      <c r="R207" s="10">
        <v>1248</v>
      </c>
      <c r="S207" s="10">
        <v>1380</v>
      </c>
      <c r="T207" s="9">
        <f>SUM(B207,D207,F207,H207,J207,L207,N207,P207,R207,)</f>
        <v>10816</v>
      </c>
      <c r="U207" s="9">
        <f>SUM(C207,E207,G207,I207,K207,M207,O207,Q207,S207)</f>
        <v>13416</v>
      </c>
      <c r="V207" s="43">
        <f>U207/T207</f>
        <v>1.2403846153846154</v>
      </c>
    </row>
    <row r="208" spans="1:22" ht="30.75" customHeight="1" thickBot="1" x14ac:dyDescent="0.3">
      <c r="A208" s="24" t="s">
        <v>131</v>
      </c>
      <c r="B208" s="10">
        <v>2496</v>
      </c>
      <c r="C208" s="10">
        <v>2326</v>
      </c>
      <c r="D208" s="10">
        <v>2496</v>
      </c>
      <c r="E208" s="10">
        <v>2168</v>
      </c>
      <c r="F208" s="10">
        <v>2496</v>
      </c>
      <c r="G208" s="10">
        <v>2338</v>
      </c>
      <c r="H208" s="10">
        <v>2496</v>
      </c>
      <c r="I208" s="10">
        <v>2338</v>
      </c>
      <c r="J208" s="10">
        <v>2496</v>
      </c>
      <c r="K208" s="10">
        <v>2258</v>
      </c>
      <c r="L208" s="10">
        <v>2496</v>
      </c>
      <c r="M208" s="10">
        <v>2282</v>
      </c>
      <c r="N208" s="10">
        <v>2496</v>
      </c>
      <c r="O208" s="10">
        <v>2342</v>
      </c>
      <c r="P208" s="10">
        <v>2496</v>
      </c>
      <c r="Q208" s="10">
        <v>2464</v>
      </c>
      <c r="R208" s="10">
        <v>2496</v>
      </c>
      <c r="S208" s="10">
        <v>2503</v>
      </c>
      <c r="T208" s="9">
        <f>SUM(B208,D208,F208,H208,J208,L208,N208,P208,R208)</f>
        <v>22464</v>
      </c>
      <c r="U208" s="9">
        <f>SUM(C208,E208,G208,I208,K208,M208,O208,Q208,S208)</f>
        <v>21019</v>
      </c>
      <c r="V208" s="43">
        <f t="shared" ref="V208" si="35">U208/T208</f>
        <v>0.93567485754985757</v>
      </c>
    </row>
    <row r="209" spans="1:22" ht="15.75" thickBot="1" x14ac:dyDescent="0.3">
      <c r="A209" s="24" t="s">
        <v>129</v>
      </c>
      <c r="B209" s="10" t="s">
        <v>165</v>
      </c>
      <c r="C209" s="10">
        <v>0</v>
      </c>
      <c r="D209" s="10" t="s">
        <v>165</v>
      </c>
      <c r="E209" s="10">
        <v>0</v>
      </c>
      <c r="F209" s="10" t="s">
        <v>165</v>
      </c>
      <c r="G209" s="10">
        <v>0</v>
      </c>
      <c r="H209" s="10" t="s">
        <v>165</v>
      </c>
      <c r="I209" s="10">
        <v>0</v>
      </c>
      <c r="J209" s="10" t="s">
        <v>165</v>
      </c>
      <c r="K209" s="10">
        <v>47</v>
      </c>
      <c r="L209" s="10" t="s">
        <v>165</v>
      </c>
      <c r="M209" s="10">
        <v>60</v>
      </c>
      <c r="N209" s="10" t="s">
        <v>165</v>
      </c>
      <c r="O209" s="10">
        <v>27</v>
      </c>
      <c r="P209" s="10" t="s">
        <v>165</v>
      </c>
      <c r="Q209" s="10">
        <v>11</v>
      </c>
      <c r="R209" s="10" t="s">
        <v>165</v>
      </c>
      <c r="S209" s="10">
        <v>44</v>
      </c>
      <c r="T209" s="9" t="s">
        <v>165</v>
      </c>
      <c r="U209" s="9">
        <f>SUM(C209,E209,G209,I209,K209,M209,O209,Q209,S209)</f>
        <v>189</v>
      </c>
      <c r="V209" s="43" t="s">
        <v>165</v>
      </c>
    </row>
    <row r="210" spans="1:22" ht="15.75" thickBot="1" x14ac:dyDescent="0.3">
      <c r="A210" s="26" t="s">
        <v>130</v>
      </c>
      <c r="B210" s="28" t="s">
        <v>165</v>
      </c>
      <c r="C210" s="28">
        <v>18</v>
      </c>
      <c r="D210" s="28" t="s">
        <v>165</v>
      </c>
      <c r="E210" s="28">
        <v>9</v>
      </c>
      <c r="F210" s="28" t="s">
        <v>165</v>
      </c>
      <c r="G210" s="28">
        <v>7</v>
      </c>
      <c r="H210" s="28" t="s">
        <v>165</v>
      </c>
      <c r="I210" s="28">
        <v>7</v>
      </c>
      <c r="J210" s="67" t="s">
        <v>165</v>
      </c>
      <c r="K210" s="67">
        <v>0</v>
      </c>
      <c r="L210" s="67" t="s">
        <v>165</v>
      </c>
      <c r="M210" s="67">
        <v>0</v>
      </c>
      <c r="N210" s="67" t="s">
        <v>165</v>
      </c>
      <c r="O210" s="67">
        <v>0</v>
      </c>
      <c r="P210" s="67" t="s">
        <v>165</v>
      </c>
      <c r="Q210" s="67">
        <v>0</v>
      </c>
      <c r="R210" s="67" t="s">
        <v>165</v>
      </c>
      <c r="S210" s="67">
        <v>0</v>
      </c>
      <c r="T210" s="9" t="s">
        <v>165</v>
      </c>
      <c r="U210" s="9">
        <f>SUM(C210,E210,G210,I210,K210,M210,O210,Q210,S210)</f>
        <v>41</v>
      </c>
      <c r="V210" s="43" t="s">
        <v>165</v>
      </c>
    </row>
    <row r="211" spans="1:22" ht="15.75" thickBot="1" x14ac:dyDescent="0.3">
      <c r="A211" s="34" t="s">
        <v>70</v>
      </c>
      <c r="B211" s="100" t="s">
        <v>180</v>
      </c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1"/>
    </row>
    <row r="212" spans="1:22" ht="15.75" thickBot="1" x14ac:dyDescent="0.3"/>
    <row r="213" spans="1:22" ht="15.75" thickBot="1" x14ac:dyDescent="0.3">
      <c r="A213" s="97" t="s">
        <v>123</v>
      </c>
      <c r="B213" s="103" t="s">
        <v>58</v>
      </c>
      <c r="C213" s="103"/>
      <c r="D213" s="90" t="s">
        <v>0</v>
      </c>
      <c r="E213" s="90"/>
      <c r="F213" s="90" t="s">
        <v>1</v>
      </c>
      <c r="G213" s="90"/>
      <c r="H213" s="90" t="s">
        <v>2</v>
      </c>
      <c r="I213" s="90"/>
      <c r="J213" s="90" t="s">
        <v>183</v>
      </c>
      <c r="K213" s="90"/>
      <c r="L213" s="90" t="s">
        <v>187</v>
      </c>
      <c r="M213" s="90"/>
      <c r="N213" s="90" t="s">
        <v>188</v>
      </c>
      <c r="O213" s="90"/>
      <c r="P213" s="90" t="s">
        <v>189</v>
      </c>
      <c r="Q213" s="90"/>
      <c r="R213" s="90" t="s">
        <v>192</v>
      </c>
      <c r="S213" s="90"/>
      <c r="T213" s="90" t="s">
        <v>3</v>
      </c>
      <c r="U213" s="90"/>
      <c r="V213" s="102"/>
    </row>
    <row r="214" spans="1:22" ht="15.75" thickBot="1" x14ac:dyDescent="0.3">
      <c r="A214" s="98"/>
      <c r="B214" s="8" t="s">
        <v>81</v>
      </c>
      <c r="C214" s="8" t="s">
        <v>186</v>
      </c>
      <c r="D214" s="8" t="s">
        <v>81</v>
      </c>
      <c r="E214" s="8" t="s">
        <v>186</v>
      </c>
      <c r="F214" s="8" t="s">
        <v>81</v>
      </c>
      <c r="G214" s="8" t="s">
        <v>186</v>
      </c>
      <c r="H214" s="8" t="s">
        <v>81</v>
      </c>
      <c r="I214" s="8" t="s">
        <v>186</v>
      </c>
      <c r="J214" s="8" t="s">
        <v>81</v>
      </c>
      <c r="K214" s="8" t="s">
        <v>186</v>
      </c>
      <c r="L214" s="8" t="s">
        <v>81</v>
      </c>
      <c r="M214" s="8" t="s">
        <v>186</v>
      </c>
      <c r="N214" s="8" t="s">
        <v>81</v>
      </c>
      <c r="O214" s="8" t="s">
        <v>186</v>
      </c>
      <c r="P214" s="8" t="s">
        <v>81</v>
      </c>
      <c r="Q214" s="8" t="s">
        <v>186</v>
      </c>
      <c r="R214" s="8" t="s">
        <v>81</v>
      </c>
      <c r="S214" s="8" t="s">
        <v>186</v>
      </c>
      <c r="T214" s="8" t="s">
        <v>182</v>
      </c>
      <c r="U214" s="8" t="s">
        <v>186</v>
      </c>
      <c r="V214" s="23" t="s">
        <v>5</v>
      </c>
    </row>
    <row r="215" spans="1:22" ht="15.75" thickBot="1" x14ac:dyDescent="0.3">
      <c r="A215" s="24" t="s">
        <v>127</v>
      </c>
      <c r="B215" s="10">
        <v>208</v>
      </c>
      <c r="C215" s="62">
        <v>215</v>
      </c>
      <c r="D215" s="10">
        <v>208</v>
      </c>
      <c r="E215" s="62">
        <v>194</v>
      </c>
      <c r="F215" s="10">
        <v>208</v>
      </c>
      <c r="G215" s="62">
        <v>212</v>
      </c>
      <c r="H215" s="10">
        <v>208</v>
      </c>
      <c r="I215" s="62">
        <v>212</v>
      </c>
      <c r="J215" s="62">
        <v>208</v>
      </c>
      <c r="K215" s="62">
        <v>144</v>
      </c>
      <c r="L215" s="62">
        <v>208</v>
      </c>
      <c r="M215" s="62">
        <v>185</v>
      </c>
      <c r="N215" s="62">
        <v>208</v>
      </c>
      <c r="O215" s="62">
        <v>222</v>
      </c>
      <c r="P215" s="62">
        <v>208</v>
      </c>
      <c r="Q215" s="62">
        <v>191</v>
      </c>
      <c r="R215" s="62">
        <v>208</v>
      </c>
      <c r="S215" s="62">
        <v>374</v>
      </c>
      <c r="T215" s="75">
        <f>SUM(B215,D215,F215,H215,J215,L215,N215,P215,R215)</f>
        <v>1872</v>
      </c>
      <c r="U215" s="75">
        <f>SUM(C215,E215,G215,I215,K215,M215,O215,Q215,S215)</f>
        <v>1949</v>
      </c>
      <c r="V215" s="43">
        <f>(U215/T215)</f>
        <v>1.0411324786324787</v>
      </c>
    </row>
    <row r="216" spans="1:22" ht="15.75" thickBot="1" x14ac:dyDescent="0.3">
      <c r="A216" s="24" t="s">
        <v>128</v>
      </c>
      <c r="B216" s="10">
        <v>416</v>
      </c>
      <c r="C216" s="62">
        <v>522</v>
      </c>
      <c r="D216" s="10">
        <v>416</v>
      </c>
      <c r="E216" s="62">
        <v>424</v>
      </c>
      <c r="F216" s="10">
        <v>416</v>
      </c>
      <c r="G216" s="62">
        <v>518</v>
      </c>
      <c r="H216" s="10">
        <v>416</v>
      </c>
      <c r="I216" s="62">
        <v>518</v>
      </c>
      <c r="J216" s="63">
        <v>416</v>
      </c>
      <c r="K216" s="62">
        <v>608</v>
      </c>
      <c r="L216" s="63">
        <v>416</v>
      </c>
      <c r="M216" s="62">
        <v>551</v>
      </c>
      <c r="N216" s="63">
        <v>416</v>
      </c>
      <c r="O216" s="62">
        <v>530</v>
      </c>
      <c r="P216" s="63">
        <v>416</v>
      </c>
      <c r="Q216" s="62">
        <v>506</v>
      </c>
      <c r="R216" s="63">
        <v>416</v>
      </c>
      <c r="S216" s="62">
        <v>570</v>
      </c>
      <c r="T216" s="75">
        <f>SUM(B216,D216,F216,H216,J216,L216,N216,P216,R216)</f>
        <v>3744</v>
      </c>
      <c r="U216" s="75">
        <f>SUM(C216,E216,G216,I216,K216,M216,O216,Q216,S216)</f>
        <v>4747</v>
      </c>
      <c r="V216" s="43">
        <f>(U216/T216)</f>
        <v>1.2678952991452992</v>
      </c>
    </row>
    <row r="217" spans="1:22" ht="15.75" thickBot="1" x14ac:dyDescent="0.3">
      <c r="A217" s="24" t="s">
        <v>133</v>
      </c>
      <c r="B217" s="10">
        <v>832</v>
      </c>
      <c r="C217" s="62">
        <v>859</v>
      </c>
      <c r="D217" s="10">
        <v>832</v>
      </c>
      <c r="E217" s="62">
        <v>1055</v>
      </c>
      <c r="F217" s="10">
        <v>832</v>
      </c>
      <c r="G217" s="62">
        <v>864</v>
      </c>
      <c r="H217" s="10">
        <v>832</v>
      </c>
      <c r="I217" s="62">
        <v>864</v>
      </c>
      <c r="J217" s="62">
        <v>832</v>
      </c>
      <c r="K217" s="62">
        <v>843</v>
      </c>
      <c r="L217" s="62">
        <v>832</v>
      </c>
      <c r="M217" s="62">
        <v>199</v>
      </c>
      <c r="N217" s="62">
        <v>624</v>
      </c>
      <c r="O217" s="62">
        <v>949</v>
      </c>
      <c r="P217" s="62">
        <v>624</v>
      </c>
      <c r="Q217" s="62">
        <v>843</v>
      </c>
      <c r="R217" s="62">
        <v>780</v>
      </c>
      <c r="S217" s="62">
        <v>1001</v>
      </c>
      <c r="T217" s="75">
        <f>SUM(B217,D217,F217,H217,J217,L217,N217,P217,R217)</f>
        <v>7020</v>
      </c>
      <c r="U217" s="75">
        <f>SUM(C217,E217,G217,I217,K217,M217,O217,Q217,S217)</f>
        <v>7477</v>
      </c>
      <c r="V217" s="43">
        <f>(U217/T217)</f>
        <v>1.065099715099715</v>
      </c>
    </row>
    <row r="218" spans="1:22" ht="15.75" thickBot="1" x14ac:dyDescent="0.3">
      <c r="A218" s="24" t="s">
        <v>134</v>
      </c>
      <c r="B218" s="10">
        <v>416</v>
      </c>
      <c r="C218" s="62">
        <v>331</v>
      </c>
      <c r="D218" s="10">
        <v>416</v>
      </c>
      <c r="E218" s="62">
        <v>39</v>
      </c>
      <c r="F218" s="10">
        <v>416</v>
      </c>
      <c r="G218" s="62">
        <v>289</v>
      </c>
      <c r="H218" s="10">
        <v>416</v>
      </c>
      <c r="I218" s="62">
        <v>289</v>
      </c>
      <c r="J218" s="62">
        <v>416</v>
      </c>
      <c r="K218" s="62">
        <v>263</v>
      </c>
      <c r="L218" s="62">
        <v>416</v>
      </c>
      <c r="M218" s="62">
        <v>1027</v>
      </c>
      <c r="N218" s="62">
        <v>416</v>
      </c>
      <c r="O218" s="62">
        <v>319</v>
      </c>
      <c r="P218" s="62">
        <v>416</v>
      </c>
      <c r="Q218" s="62">
        <v>347</v>
      </c>
      <c r="R218" s="62">
        <v>530</v>
      </c>
      <c r="S218" s="62">
        <v>333</v>
      </c>
      <c r="T218" s="75">
        <f>SUM(B218,D218,F218,H218,J218,L218,N218,P218,R218)</f>
        <v>3858</v>
      </c>
      <c r="U218" s="75">
        <f>SUM(C218,E218,G218,I218,K218,M218,O218,Q218,S218)</f>
        <v>3237</v>
      </c>
      <c r="V218" s="43">
        <f>(U218/T218)</f>
        <v>0.83903576982892691</v>
      </c>
    </row>
    <row r="219" spans="1:22" ht="15.75" thickBot="1" x14ac:dyDescent="0.3">
      <c r="A219" s="24" t="s">
        <v>135</v>
      </c>
      <c r="B219" s="10">
        <v>156</v>
      </c>
      <c r="C219" s="62">
        <v>95</v>
      </c>
      <c r="D219" s="10">
        <v>156</v>
      </c>
      <c r="E219" s="62">
        <v>163</v>
      </c>
      <c r="F219" s="10">
        <v>156</v>
      </c>
      <c r="G219" s="62">
        <v>215</v>
      </c>
      <c r="H219" s="10">
        <v>156</v>
      </c>
      <c r="I219" s="62">
        <v>215</v>
      </c>
      <c r="J219" s="62">
        <v>312</v>
      </c>
      <c r="K219" s="62">
        <v>250</v>
      </c>
      <c r="L219" s="62">
        <v>312</v>
      </c>
      <c r="M219" s="62">
        <v>208</v>
      </c>
      <c r="N219" s="62">
        <v>312</v>
      </c>
      <c r="O219" s="62">
        <v>179</v>
      </c>
      <c r="P219" s="62">
        <v>312</v>
      </c>
      <c r="Q219" s="62">
        <v>191</v>
      </c>
      <c r="R219" s="62">
        <v>260</v>
      </c>
      <c r="S219" s="62">
        <v>203</v>
      </c>
      <c r="T219" s="75">
        <f>SUM(B219,D219,F219,H219,J219,L219,N219,P219,R219)</f>
        <v>2132</v>
      </c>
      <c r="U219" s="75">
        <f>SUM(C219,E219,G219,I219,K219,M219,O219,Q219,S219)</f>
        <v>1719</v>
      </c>
      <c r="V219" s="43">
        <f>(U219/T219)</f>
        <v>0.80628517823639778</v>
      </c>
    </row>
    <row r="220" spans="1:22" ht="15.75" thickBot="1" x14ac:dyDescent="0.3">
      <c r="A220" s="24" t="s">
        <v>129</v>
      </c>
      <c r="B220" s="10" t="s">
        <v>165</v>
      </c>
      <c r="C220" s="62">
        <v>69</v>
      </c>
      <c r="D220" s="10" t="s">
        <v>165</v>
      </c>
      <c r="E220" s="62">
        <v>40</v>
      </c>
      <c r="F220" s="10" t="s">
        <v>165</v>
      </c>
      <c r="G220" s="62">
        <v>32</v>
      </c>
      <c r="H220" s="10" t="s">
        <v>165</v>
      </c>
      <c r="I220" s="62">
        <v>32</v>
      </c>
      <c r="J220" s="62" t="s">
        <v>165</v>
      </c>
      <c r="K220" s="62">
        <v>24</v>
      </c>
      <c r="L220" s="62" t="s">
        <v>165</v>
      </c>
      <c r="M220" s="62">
        <v>30</v>
      </c>
      <c r="N220" s="62" t="s">
        <v>165</v>
      </c>
      <c r="O220" s="62">
        <v>34</v>
      </c>
      <c r="P220" s="62" t="s">
        <v>165</v>
      </c>
      <c r="Q220" s="62">
        <v>11</v>
      </c>
      <c r="R220" s="62" t="s">
        <v>165</v>
      </c>
      <c r="S220" s="62">
        <v>25</v>
      </c>
      <c r="T220" s="9" t="s">
        <v>165</v>
      </c>
      <c r="U220" s="75">
        <f>SUM(C220,E220,G220,I220,K220,M220,O220,Q220,S220)</f>
        <v>297</v>
      </c>
      <c r="V220" s="23" t="s">
        <v>165</v>
      </c>
    </row>
    <row r="221" spans="1:22" ht="15.75" thickBot="1" x14ac:dyDescent="0.3">
      <c r="A221" s="26" t="s">
        <v>130</v>
      </c>
      <c r="B221" s="28" t="s">
        <v>165</v>
      </c>
      <c r="C221" s="64">
        <v>27</v>
      </c>
      <c r="D221" s="28" t="s">
        <v>165</v>
      </c>
      <c r="E221" s="64">
        <v>27</v>
      </c>
      <c r="F221" s="28" t="s">
        <v>165</v>
      </c>
      <c r="G221" s="64">
        <v>23</v>
      </c>
      <c r="H221" s="28" t="s">
        <v>165</v>
      </c>
      <c r="I221" s="64">
        <v>23</v>
      </c>
      <c r="J221" s="64" t="s">
        <v>165</v>
      </c>
      <c r="K221" s="64">
        <v>15</v>
      </c>
      <c r="L221" s="64" t="s">
        <v>165</v>
      </c>
      <c r="M221" s="64">
        <v>12</v>
      </c>
      <c r="N221" s="64" t="s">
        <v>165</v>
      </c>
      <c r="O221" s="64">
        <v>22</v>
      </c>
      <c r="P221" s="64" t="s">
        <v>165</v>
      </c>
      <c r="Q221" s="64">
        <v>17</v>
      </c>
      <c r="R221" s="64" t="s">
        <v>165</v>
      </c>
      <c r="S221" s="64">
        <v>18</v>
      </c>
      <c r="T221" s="32" t="s">
        <v>165</v>
      </c>
      <c r="U221" s="77">
        <f>SUM(C221,E221,G221,I221,K221,M221,O221,Q221,S221)</f>
        <v>184</v>
      </c>
      <c r="V221" s="76" t="s">
        <v>165</v>
      </c>
    </row>
    <row r="222" spans="1:22" ht="15.75" thickBot="1" x14ac:dyDescent="0.3"/>
    <row r="223" spans="1:22" ht="15.75" thickBot="1" x14ac:dyDescent="0.3">
      <c r="A223" s="97" t="s">
        <v>124</v>
      </c>
      <c r="B223" s="103" t="s">
        <v>58</v>
      </c>
      <c r="C223" s="103"/>
      <c r="D223" s="90" t="s">
        <v>0</v>
      </c>
      <c r="E223" s="90"/>
      <c r="F223" s="90" t="s">
        <v>1</v>
      </c>
      <c r="G223" s="90"/>
      <c r="H223" s="90" t="s">
        <v>2</v>
      </c>
      <c r="I223" s="90"/>
      <c r="J223" s="90" t="s">
        <v>183</v>
      </c>
      <c r="K223" s="90"/>
      <c r="L223" s="90" t="s">
        <v>187</v>
      </c>
      <c r="M223" s="90"/>
      <c r="N223" s="90" t="s">
        <v>188</v>
      </c>
      <c r="O223" s="90"/>
      <c r="P223" s="90" t="s">
        <v>189</v>
      </c>
      <c r="Q223" s="90"/>
      <c r="R223" s="90" t="s">
        <v>192</v>
      </c>
      <c r="S223" s="90"/>
      <c r="T223" s="90" t="s">
        <v>3</v>
      </c>
      <c r="U223" s="90"/>
      <c r="V223" s="102"/>
    </row>
    <row r="224" spans="1:22" ht="15.75" thickBot="1" x14ac:dyDescent="0.3">
      <c r="A224" s="98"/>
      <c r="B224" s="8" t="s">
        <v>81</v>
      </c>
      <c r="C224" s="8" t="s">
        <v>186</v>
      </c>
      <c r="D224" s="8" t="s">
        <v>81</v>
      </c>
      <c r="E224" s="8" t="s">
        <v>186</v>
      </c>
      <c r="F224" s="8" t="s">
        <v>81</v>
      </c>
      <c r="G224" s="8" t="s">
        <v>186</v>
      </c>
      <c r="H224" s="8" t="s">
        <v>81</v>
      </c>
      <c r="I224" s="8" t="s">
        <v>186</v>
      </c>
      <c r="J224" s="8" t="s">
        <v>81</v>
      </c>
      <c r="K224" s="8" t="s">
        <v>186</v>
      </c>
      <c r="L224" s="8" t="s">
        <v>81</v>
      </c>
      <c r="M224" s="8" t="s">
        <v>186</v>
      </c>
      <c r="N224" s="8" t="s">
        <v>81</v>
      </c>
      <c r="O224" s="8" t="s">
        <v>186</v>
      </c>
      <c r="P224" s="8" t="s">
        <v>81</v>
      </c>
      <c r="Q224" s="8" t="s">
        <v>186</v>
      </c>
      <c r="R224" s="8" t="s">
        <v>81</v>
      </c>
      <c r="S224" s="8" t="s">
        <v>186</v>
      </c>
      <c r="T224" s="8" t="s">
        <v>182</v>
      </c>
      <c r="U224" s="8" t="s">
        <v>186</v>
      </c>
      <c r="V224" s="23" t="s">
        <v>5</v>
      </c>
    </row>
    <row r="225" spans="1:22" ht="15.75" thickBot="1" x14ac:dyDescent="0.3">
      <c r="A225" s="24" t="s">
        <v>127</v>
      </c>
      <c r="B225" s="10">
        <v>208</v>
      </c>
      <c r="C225" s="62">
        <v>233</v>
      </c>
      <c r="D225" s="10">
        <v>208</v>
      </c>
      <c r="E225" s="62">
        <v>139</v>
      </c>
      <c r="F225" s="10">
        <v>208</v>
      </c>
      <c r="G225" s="62">
        <v>213</v>
      </c>
      <c r="H225" s="10">
        <v>208</v>
      </c>
      <c r="I225" s="62">
        <v>213</v>
      </c>
      <c r="J225" s="62">
        <v>208</v>
      </c>
      <c r="K225" s="62">
        <v>166</v>
      </c>
      <c r="L225" s="62">
        <v>208</v>
      </c>
      <c r="M225" s="62">
        <v>140</v>
      </c>
      <c r="N225" s="62">
        <v>208</v>
      </c>
      <c r="O225" s="62">
        <v>208</v>
      </c>
      <c r="P225" s="62">
        <v>208</v>
      </c>
      <c r="Q225" s="62">
        <v>218</v>
      </c>
      <c r="R225" s="62">
        <v>208</v>
      </c>
      <c r="S225" s="62">
        <v>353</v>
      </c>
      <c r="T225" s="75">
        <f>SUM(B225,D225,F225,H225,J225,L225,N225,P225,R225)</f>
        <v>1872</v>
      </c>
      <c r="U225" s="75">
        <f>SUM(C225,E225,G225,I225,K225,M225,O225,Q225,S225)</f>
        <v>1883</v>
      </c>
      <c r="V225" s="43">
        <f>(U225/T225)</f>
        <v>1.0058760683760684</v>
      </c>
    </row>
    <row r="226" spans="1:22" ht="15.75" thickBot="1" x14ac:dyDescent="0.3">
      <c r="A226" s="24" t="s">
        <v>128</v>
      </c>
      <c r="B226" s="10">
        <v>416</v>
      </c>
      <c r="C226" s="62">
        <v>881</v>
      </c>
      <c r="D226" s="10">
        <v>416</v>
      </c>
      <c r="E226" s="62">
        <v>776</v>
      </c>
      <c r="F226" s="10">
        <v>416</v>
      </c>
      <c r="G226" s="62">
        <v>784</v>
      </c>
      <c r="H226" s="10">
        <v>416</v>
      </c>
      <c r="I226" s="62">
        <v>784</v>
      </c>
      <c r="J226" s="62">
        <v>416</v>
      </c>
      <c r="K226" s="62">
        <v>897</v>
      </c>
      <c r="L226" s="62">
        <v>416</v>
      </c>
      <c r="M226" s="62">
        <v>806</v>
      </c>
      <c r="N226" s="62">
        <v>416</v>
      </c>
      <c r="O226" s="62">
        <v>1123</v>
      </c>
      <c r="P226" s="62">
        <v>416</v>
      </c>
      <c r="Q226" s="62">
        <v>1067</v>
      </c>
      <c r="R226" s="62">
        <v>624</v>
      </c>
      <c r="S226" s="62">
        <v>909</v>
      </c>
      <c r="T226" s="75">
        <f>SUM(B226,D226,F226,H226,J226,L226,N226,P226,R226)</f>
        <v>3952</v>
      </c>
      <c r="U226" s="75">
        <f>SUM(C226,E226,G226,I226,K226,M226,O226,Q226,S226)</f>
        <v>8027</v>
      </c>
      <c r="V226" s="43">
        <f>(U226/T226)</f>
        <v>2.0311234817813766</v>
      </c>
    </row>
    <row r="227" spans="1:22" ht="15.75" thickBot="1" x14ac:dyDescent="0.3">
      <c r="A227" s="24" t="s">
        <v>133</v>
      </c>
      <c r="B227" s="10">
        <v>1112.8</v>
      </c>
      <c r="C227" s="62">
        <v>1220</v>
      </c>
      <c r="D227" s="10">
        <v>1112.8</v>
      </c>
      <c r="E227" s="62">
        <v>1026</v>
      </c>
      <c r="F227" s="10">
        <v>1112.8</v>
      </c>
      <c r="G227" s="62">
        <v>1141</v>
      </c>
      <c r="H227" s="10">
        <v>1112.8</v>
      </c>
      <c r="I227" s="62">
        <v>1141</v>
      </c>
      <c r="J227" s="62">
        <v>1112.8</v>
      </c>
      <c r="K227" s="62">
        <v>1115</v>
      </c>
      <c r="L227" s="62">
        <v>1112.8</v>
      </c>
      <c r="M227" s="62">
        <v>1145</v>
      </c>
      <c r="N227" s="62">
        <v>1217</v>
      </c>
      <c r="O227" s="62">
        <v>1292</v>
      </c>
      <c r="P227" s="62">
        <v>1112.8</v>
      </c>
      <c r="Q227" s="62">
        <v>1229</v>
      </c>
      <c r="R227" s="62">
        <v>1113</v>
      </c>
      <c r="S227" s="62">
        <v>1280</v>
      </c>
      <c r="T227" s="75">
        <f>SUM(B227,D227,F227,H227,J227,L227,N227,P227,R227)</f>
        <v>10119.6</v>
      </c>
      <c r="U227" s="75">
        <f>SUM(C227,E227,G227,I227,K227,M227,O227,Q227,S227)</f>
        <v>10589</v>
      </c>
      <c r="V227" s="43">
        <f>(U227/T227)</f>
        <v>1.04638523261789</v>
      </c>
    </row>
    <row r="228" spans="1:22" ht="15.75" thickBot="1" x14ac:dyDescent="0.3">
      <c r="A228" s="24" t="s">
        <v>134</v>
      </c>
      <c r="B228" s="10">
        <v>327.60000000000002</v>
      </c>
      <c r="C228" s="62">
        <v>286</v>
      </c>
      <c r="D228" s="10">
        <v>327.60000000000002</v>
      </c>
      <c r="E228" s="62">
        <v>295</v>
      </c>
      <c r="F228" s="10">
        <v>395.2</v>
      </c>
      <c r="G228" s="62">
        <v>273</v>
      </c>
      <c r="H228" s="10">
        <v>395.2</v>
      </c>
      <c r="I228" s="62">
        <v>273</v>
      </c>
      <c r="J228" s="62">
        <v>395.2</v>
      </c>
      <c r="K228" s="62">
        <v>300</v>
      </c>
      <c r="L228" s="62">
        <v>395.2</v>
      </c>
      <c r="M228" s="62">
        <v>261</v>
      </c>
      <c r="N228" s="62">
        <v>395.2</v>
      </c>
      <c r="O228" s="62">
        <v>318</v>
      </c>
      <c r="P228" s="62">
        <v>406</v>
      </c>
      <c r="Q228" s="62">
        <v>335</v>
      </c>
      <c r="R228" s="62">
        <v>406</v>
      </c>
      <c r="S228" s="62">
        <v>367</v>
      </c>
      <c r="T228" s="75">
        <f>SUM(B228,D228,F228,H228,J228,L228,N228,P228,R228)</f>
        <v>3443.2</v>
      </c>
      <c r="U228" s="75">
        <f>SUM(C228,E228,G228,I228,K228,M228,O228,Q228,S228)</f>
        <v>2708</v>
      </c>
      <c r="V228" s="43">
        <f t="shared" ref="V228:V229" si="36">(U228/T228)</f>
        <v>0.78647769516728627</v>
      </c>
    </row>
    <row r="229" spans="1:22" ht="15.75" thickBot="1" x14ac:dyDescent="0.3">
      <c r="A229" s="24" t="s">
        <v>135</v>
      </c>
      <c r="B229" s="10">
        <v>249.6</v>
      </c>
      <c r="C229" s="62">
        <v>186</v>
      </c>
      <c r="D229" s="10">
        <v>249.6</v>
      </c>
      <c r="E229" s="62">
        <v>143</v>
      </c>
      <c r="F229" s="10">
        <v>249.6</v>
      </c>
      <c r="G229" s="62">
        <v>242</v>
      </c>
      <c r="H229" s="10">
        <v>249.6</v>
      </c>
      <c r="I229" s="62">
        <v>242</v>
      </c>
      <c r="J229" s="62">
        <v>249.6</v>
      </c>
      <c r="K229" s="62">
        <v>231</v>
      </c>
      <c r="L229" s="62">
        <v>249.6</v>
      </c>
      <c r="M229" s="62">
        <v>227</v>
      </c>
      <c r="N229" s="62">
        <v>146</v>
      </c>
      <c r="O229" s="62">
        <v>174</v>
      </c>
      <c r="P229" s="62">
        <v>249.6</v>
      </c>
      <c r="Q229" s="62">
        <v>233</v>
      </c>
      <c r="R229" s="62">
        <v>250</v>
      </c>
      <c r="S229" s="62">
        <v>201</v>
      </c>
      <c r="T229" s="75">
        <f>SUM(B229,D229,F229,H229,J229,L229,N229,P229,R229)</f>
        <v>2143.1999999999998</v>
      </c>
      <c r="U229" s="75">
        <f>SUM(C229,E229,G229,I229,K229,M229,O229,Q229,S229)</f>
        <v>1879</v>
      </c>
      <c r="V229" s="43">
        <f t="shared" si="36"/>
        <v>0.87672639044419565</v>
      </c>
    </row>
    <row r="230" spans="1:22" ht="15.75" thickBot="1" x14ac:dyDescent="0.3">
      <c r="A230" s="24" t="s">
        <v>129</v>
      </c>
      <c r="B230" s="10" t="s">
        <v>165</v>
      </c>
      <c r="C230" s="62">
        <v>136</v>
      </c>
      <c r="D230" s="10" t="s">
        <v>165</v>
      </c>
      <c r="E230" s="62">
        <v>61</v>
      </c>
      <c r="F230" s="10" t="s">
        <v>165</v>
      </c>
      <c r="G230" s="62">
        <v>78</v>
      </c>
      <c r="H230" s="10" t="s">
        <v>165</v>
      </c>
      <c r="I230" s="62">
        <v>78</v>
      </c>
      <c r="J230" s="62" t="s">
        <v>165</v>
      </c>
      <c r="K230" s="62">
        <v>29</v>
      </c>
      <c r="L230" s="62" t="s">
        <v>165</v>
      </c>
      <c r="M230" s="62">
        <v>46</v>
      </c>
      <c r="N230" s="62" t="s">
        <v>165</v>
      </c>
      <c r="O230" s="62">
        <v>50</v>
      </c>
      <c r="P230" s="62" t="s">
        <v>165</v>
      </c>
      <c r="Q230" s="62">
        <v>5</v>
      </c>
      <c r="R230" s="62" t="s">
        <v>165</v>
      </c>
      <c r="S230" s="62">
        <v>42</v>
      </c>
      <c r="T230" s="9" t="s">
        <v>165</v>
      </c>
      <c r="U230" s="75">
        <f>SUM(C230,E230,G230,I230,K230,M230,O230,Q230,S230)</f>
        <v>525</v>
      </c>
      <c r="V230" s="23" t="s">
        <v>165</v>
      </c>
    </row>
    <row r="231" spans="1:22" ht="15.75" thickBot="1" x14ac:dyDescent="0.3">
      <c r="A231" s="26" t="s">
        <v>130</v>
      </c>
      <c r="B231" s="28" t="s">
        <v>165</v>
      </c>
      <c r="C231" s="64">
        <v>47</v>
      </c>
      <c r="D231" s="28" t="s">
        <v>165</v>
      </c>
      <c r="E231" s="64">
        <v>38</v>
      </c>
      <c r="F231" s="28" t="s">
        <v>165</v>
      </c>
      <c r="G231" s="64">
        <v>38</v>
      </c>
      <c r="H231" s="28" t="s">
        <v>165</v>
      </c>
      <c r="I231" s="64">
        <v>38</v>
      </c>
      <c r="J231" s="64" t="s">
        <v>165</v>
      </c>
      <c r="K231" s="64">
        <v>29</v>
      </c>
      <c r="L231" s="64" t="s">
        <v>165</v>
      </c>
      <c r="M231" s="64">
        <v>23</v>
      </c>
      <c r="N231" s="64" t="s">
        <v>165</v>
      </c>
      <c r="O231" s="64">
        <v>35</v>
      </c>
      <c r="P231" s="64" t="s">
        <v>165</v>
      </c>
      <c r="Q231" s="64">
        <v>43</v>
      </c>
      <c r="R231" s="64" t="s">
        <v>165</v>
      </c>
      <c r="S231" s="64">
        <v>51</v>
      </c>
      <c r="T231" s="32" t="s">
        <v>165</v>
      </c>
      <c r="U231" s="132">
        <f>SUM(C231,E231,G231,I231,K231,M231,O231,Q231,S231)</f>
        <v>342</v>
      </c>
      <c r="V231" s="76" t="s">
        <v>165</v>
      </c>
    </row>
    <row r="232" spans="1:22" ht="15.75" thickBot="1" x14ac:dyDescent="0.3"/>
    <row r="233" spans="1:22" ht="15.75" thickBot="1" x14ac:dyDescent="0.3">
      <c r="A233" s="97" t="s">
        <v>190</v>
      </c>
      <c r="B233" s="103" t="s">
        <v>58</v>
      </c>
      <c r="C233" s="103"/>
      <c r="D233" s="90" t="s">
        <v>0</v>
      </c>
      <c r="E233" s="90"/>
      <c r="F233" s="90" t="s">
        <v>1</v>
      </c>
      <c r="G233" s="90"/>
      <c r="H233" s="90" t="s">
        <v>2</v>
      </c>
      <c r="I233" s="90"/>
      <c r="J233" s="90" t="s">
        <v>183</v>
      </c>
      <c r="K233" s="90"/>
      <c r="L233" s="90" t="s">
        <v>187</v>
      </c>
      <c r="M233" s="90"/>
      <c r="N233" s="90" t="s">
        <v>188</v>
      </c>
      <c r="O233" s="90"/>
      <c r="P233" s="90" t="s">
        <v>189</v>
      </c>
      <c r="Q233" s="90"/>
      <c r="R233" s="90" t="s">
        <v>192</v>
      </c>
      <c r="S233" s="90"/>
      <c r="T233" s="90" t="s">
        <v>3</v>
      </c>
      <c r="U233" s="90"/>
      <c r="V233" s="102"/>
    </row>
    <row r="234" spans="1:22" ht="15.75" thickBot="1" x14ac:dyDescent="0.3">
      <c r="A234" s="98"/>
      <c r="B234" s="8" t="s">
        <v>81</v>
      </c>
      <c r="C234" s="8" t="s">
        <v>186</v>
      </c>
      <c r="D234" s="8" t="s">
        <v>81</v>
      </c>
      <c r="E234" s="8" t="s">
        <v>186</v>
      </c>
      <c r="F234" s="8" t="s">
        <v>81</v>
      </c>
      <c r="G234" s="8" t="s">
        <v>186</v>
      </c>
      <c r="H234" s="8" t="s">
        <v>81</v>
      </c>
      <c r="I234" s="8" t="s">
        <v>186</v>
      </c>
      <c r="J234" s="8" t="s">
        <v>81</v>
      </c>
      <c r="K234" s="8" t="s">
        <v>186</v>
      </c>
      <c r="L234" s="8" t="s">
        <v>81</v>
      </c>
      <c r="M234" s="8" t="s">
        <v>186</v>
      </c>
      <c r="N234" s="8" t="s">
        <v>81</v>
      </c>
      <c r="O234" s="8" t="s">
        <v>186</v>
      </c>
      <c r="P234" s="8" t="s">
        <v>81</v>
      </c>
      <c r="Q234" s="8" t="s">
        <v>186</v>
      </c>
      <c r="R234" s="8" t="s">
        <v>81</v>
      </c>
      <c r="S234" s="8" t="s">
        <v>186</v>
      </c>
      <c r="T234" s="8" t="s">
        <v>182</v>
      </c>
      <c r="U234" s="8" t="s">
        <v>186</v>
      </c>
      <c r="V234" s="23" t="s">
        <v>5</v>
      </c>
    </row>
    <row r="235" spans="1:22" ht="15.75" thickBot="1" x14ac:dyDescent="0.3">
      <c r="A235" s="24" t="s">
        <v>132</v>
      </c>
      <c r="B235" s="10" t="s">
        <v>165</v>
      </c>
      <c r="C235" s="10">
        <v>0</v>
      </c>
      <c r="D235" s="10" t="s">
        <v>165</v>
      </c>
      <c r="E235" s="10">
        <v>0</v>
      </c>
      <c r="F235" s="10" t="s">
        <v>165</v>
      </c>
      <c r="G235" s="10">
        <v>0</v>
      </c>
      <c r="H235" s="10" t="s">
        <v>165</v>
      </c>
      <c r="I235" s="10">
        <v>0</v>
      </c>
      <c r="J235" s="10" t="s">
        <v>165</v>
      </c>
      <c r="K235" s="10">
        <v>0</v>
      </c>
      <c r="L235" s="10" t="s">
        <v>165</v>
      </c>
      <c r="M235" s="10">
        <v>0</v>
      </c>
      <c r="N235" s="10" t="s">
        <v>165</v>
      </c>
      <c r="O235" s="10">
        <v>0</v>
      </c>
      <c r="P235" s="10">
        <v>1000</v>
      </c>
      <c r="Q235" s="10">
        <v>323</v>
      </c>
      <c r="R235" s="10">
        <v>1000</v>
      </c>
      <c r="S235" s="10">
        <v>285</v>
      </c>
      <c r="T235" s="9">
        <f>SUM(P235,R235)</f>
        <v>2000</v>
      </c>
      <c r="U235" s="9">
        <f>SUM(Q235,S235)</f>
        <v>608</v>
      </c>
      <c r="V235" s="43">
        <f>U235/T235</f>
        <v>0.30399999999999999</v>
      </c>
    </row>
    <row r="236" spans="1:22" ht="15.75" thickBot="1" x14ac:dyDescent="0.3">
      <c r="A236" s="24" t="s">
        <v>127</v>
      </c>
      <c r="B236" s="10">
        <v>208</v>
      </c>
      <c r="C236" s="62">
        <v>230</v>
      </c>
      <c r="D236" s="62">
        <v>208</v>
      </c>
      <c r="E236" s="62">
        <v>188</v>
      </c>
      <c r="F236" s="62">
        <v>208</v>
      </c>
      <c r="G236" s="62">
        <v>224</v>
      </c>
      <c r="H236" s="62">
        <v>208</v>
      </c>
      <c r="I236" s="62">
        <v>224</v>
      </c>
      <c r="J236" s="62">
        <v>208</v>
      </c>
      <c r="K236" s="62">
        <v>239</v>
      </c>
      <c r="L236" s="62">
        <v>208</v>
      </c>
      <c r="M236" s="62">
        <v>218</v>
      </c>
      <c r="N236" s="62">
        <v>208</v>
      </c>
      <c r="O236" s="62">
        <v>202</v>
      </c>
      <c r="P236" s="62">
        <v>312</v>
      </c>
      <c r="Q236" s="62">
        <v>304</v>
      </c>
      <c r="R236" s="62">
        <v>312</v>
      </c>
      <c r="S236" s="62">
        <v>329</v>
      </c>
      <c r="T236" s="75">
        <f>SUM(B236,D236,F236,H236,J236,L236,N236,P236,R236)</f>
        <v>2080</v>
      </c>
      <c r="U236" s="75">
        <f>SUM(C236,E236,G236,I236,K236,M236,O236,Q236,S236)</f>
        <v>2158</v>
      </c>
      <c r="V236" s="43">
        <f>(U236/T236)</f>
        <v>1.0375000000000001</v>
      </c>
    </row>
    <row r="237" spans="1:22" ht="15.75" thickBot="1" x14ac:dyDescent="0.3">
      <c r="A237" s="24" t="s">
        <v>128</v>
      </c>
      <c r="B237" s="10">
        <v>624</v>
      </c>
      <c r="C237" s="62">
        <v>888</v>
      </c>
      <c r="D237" s="62">
        <v>624</v>
      </c>
      <c r="E237" s="62">
        <v>810</v>
      </c>
      <c r="F237" s="62">
        <v>624</v>
      </c>
      <c r="G237" s="62">
        <v>884</v>
      </c>
      <c r="H237" s="62">
        <v>624</v>
      </c>
      <c r="I237" s="62">
        <v>884</v>
      </c>
      <c r="J237" s="62">
        <v>416</v>
      </c>
      <c r="K237" s="62">
        <v>1018</v>
      </c>
      <c r="L237" s="62">
        <v>416</v>
      </c>
      <c r="M237" s="62">
        <v>900</v>
      </c>
      <c r="N237" s="62">
        <v>416</v>
      </c>
      <c r="O237" s="62">
        <v>883</v>
      </c>
      <c r="P237" s="62">
        <v>416</v>
      </c>
      <c r="Q237" s="62">
        <v>1140</v>
      </c>
      <c r="R237" s="62">
        <v>1040</v>
      </c>
      <c r="S237" s="62">
        <v>818</v>
      </c>
      <c r="T237" s="75">
        <f>SUM(B237,D237,F237,H237,J237,L237,N237,P237,R237)</f>
        <v>5200</v>
      </c>
      <c r="U237" s="75">
        <f>SUM(C237,E237,G237,I237,K237,M237,O237,Q237,S237)</f>
        <v>8225</v>
      </c>
      <c r="V237" s="43">
        <f>(U237/T237)</f>
        <v>1.5817307692307692</v>
      </c>
    </row>
    <row r="238" spans="1:22" ht="15.75" thickBot="1" x14ac:dyDescent="0.3">
      <c r="A238" s="24" t="s">
        <v>133</v>
      </c>
      <c r="B238" s="10">
        <v>624</v>
      </c>
      <c r="C238" s="62">
        <v>1113</v>
      </c>
      <c r="D238" s="62">
        <v>832</v>
      </c>
      <c r="E238" s="62">
        <v>905</v>
      </c>
      <c r="F238" s="62">
        <v>832</v>
      </c>
      <c r="G238" s="62">
        <v>1079</v>
      </c>
      <c r="H238" s="62">
        <v>832</v>
      </c>
      <c r="I238" s="62">
        <v>1079</v>
      </c>
      <c r="J238" s="62">
        <v>832</v>
      </c>
      <c r="K238" s="62">
        <v>962</v>
      </c>
      <c r="L238" s="62">
        <v>832</v>
      </c>
      <c r="M238" s="62">
        <v>1058</v>
      </c>
      <c r="N238" s="62">
        <v>832</v>
      </c>
      <c r="O238" s="62">
        <v>1132</v>
      </c>
      <c r="P238" s="62">
        <v>1435</v>
      </c>
      <c r="Q238" s="62">
        <v>1906</v>
      </c>
      <c r="R238" s="62" t="s">
        <v>165</v>
      </c>
      <c r="S238" s="62">
        <v>0</v>
      </c>
      <c r="T238" s="75">
        <f>SUM(B238,D238,F238,H238,J238,L238,N238,P238,R238)</f>
        <v>7051</v>
      </c>
      <c r="U238" s="75">
        <f>SUM(C238,E238,G238,I238,K238,M238,O238,Q238,S238)</f>
        <v>9234</v>
      </c>
      <c r="V238" s="43">
        <f t="shared" ref="V238:V241" si="37">(U238/T238)</f>
        <v>1.3096014749680895</v>
      </c>
    </row>
    <row r="239" spans="1:22" ht="15.75" thickBot="1" x14ac:dyDescent="0.3">
      <c r="A239" s="24" t="s">
        <v>134</v>
      </c>
      <c r="B239" s="10">
        <v>520</v>
      </c>
      <c r="C239" s="62">
        <v>439</v>
      </c>
      <c r="D239" s="62">
        <v>520</v>
      </c>
      <c r="E239" s="62">
        <v>392</v>
      </c>
      <c r="F239" s="62">
        <v>520</v>
      </c>
      <c r="G239" s="62">
        <v>414</v>
      </c>
      <c r="H239" s="62">
        <v>520</v>
      </c>
      <c r="I239" s="62">
        <v>414</v>
      </c>
      <c r="J239" s="62">
        <v>520</v>
      </c>
      <c r="K239" s="62">
        <v>394</v>
      </c>
      <c r="L239" s="62">
        <v>520</v>
      </c>
      <c r="M239" s="62">
        <v>382</v>
      </c>
      <c r="N239" s="62">
        <v>520</v>
      </c>
      <c r="O239" s="62">
        <v>430</v>
      </c>
      <c r="P239" s="62">
        <v>83</v>
      </c>
      <c r="Q239" s="62">
        <v>41</v>
      </c>
      <c r="R239" s="62" t="s">
        <v>165</v>
      </c>
      <c r="S239" s="62">
        <v>0</v>
      </c>
      <c r="T239" s="75">
        <f>SUM(B239,D239,F239,H239,J239,L239,N239,P239,R239)</f>
        <v>3723</v>
      </c>
      <c r="U239" s="75">
        <f>SUM(C239,E239,G239,I239,K239,M239,O239,Q239,S239)</f>
        <v>2906</v>
      </c>
      <c r="V239" s="43">
        <f t="shared" si="37"/>
        <v>0.78055331721729793</v>
      </c>
    </row>
    <row r="240" spans="1:22" ht="15.75" thickBot="1" x14ac:dyDescent="0.3">
      <c r="A240" s="24" t="s">
        <v>131</v>
      </c>
      <c r="B240" s="62" t="s">
        <v>165</v>
      </c>
      <c r="C240" s="62">
        <v>0</v>
      </c>
      <c r="D240" s="62" t="s">
        <v>165</v>
      </c>
      <c r="E240" s="62">
        <v>0</v>
      </c>
      <c r="F240" s="62" t="s">
        <v>165</v>
      </c>
      <c r="G240" s="62">
        <v>0</v>
      </c>
      <c r="H240" s="62" t="s">
        <v>165</v>
      </c>
      <c r="I240" s="62">
        <v>0</v>
      </c>
      <c r="J240" s="62" t="s">
        <v>165</v>
      </c>
      <c r="K240" s="62">
        <v>0</v>
      </c>
      <c r="L240" s="62" t="s">
        <v>165</v>
      </c>
      <c r="M240" s="62">
        <v>0</v>
      </c>
      <c r="N240" s="62" t="s">
        <v>165</v>
      </c>
      <c r="O240" s="62">
        <v>0</v>
      </c>
      <c r="P240" s="62" t="s">
        <v>165</v>
      </c>
      <c r="Q240" s="62">
        <v>0</v>
      </c>
      <c r="R240" s="62">
        <v>2080</v>
      </c>
      <c r="S240" s="62">
        <v>2101</v>
      </c>
      <c r="T240" s="75">
        <f>SUM(R240)</f>
        <v>2080</v>
      </c>
      <c r="U240" s="75">
        <f>SUM(S240)</f>
        <v>2101</v>
      </c>
      <c r="V240" s="43">
        <f t="shared" si="37"/>
        <v>1.0100961538461539</v>
      </c>
    </row>
    <row r="241" spans="1:24" ht="15.75" thickBot="1" x14ac:dyDescent="0.3">
      <c r="A241" s="24" t="s">
        <v>135</v>
      </c>
      <c r="B241" s="10">
        <v>436.8</v>
      </c>
      <c r="C241" s="62">
        <v>371</v>
      </c>
      <c r="D241" s="62">
        <v>436.8</v>
      </c>
      <c r="E241" s="62">
        <v>294</v>
      </c>
      <c r="F241" s="62">
        <v>436.8</v>
      </c>
      <c r="G241" s="62">
        <v>339</v>
      </c>
      <c r="H241" s="69">
        <v>436.8</v>
      </c>
      <c r="I241" s="62">
        <v>339</v>
      </c>
      <c r="J241" s="62">
        <v>436.8</v>
      </c>
      <c r="K241" s="62">
        <v>322</v>
      </c>
      <c r="L241" s="62">
        <v>436.8</v>
      </c>
      <c r="M241" s="62">
        <v>334</v>
      </c>
      <c r="N241" s="62">
        <v>436.8</v>
      </c>
      <c r="O241" s="62">
        <v>234</v>
      </c>
      <c r="P241" s="62">
        <v>436.8</v>
      </c>
      <c r="Q241" s="62">
        <v>344</v>
      </c>
      <c r="R241" s="62">
        <v>312</v>
      </c>
      <c r="S241" s="62">
        <v>252</v>
      </c>
      <c r="T241" s="75">
        <f>SUM(B241,D241,F241,H241,J241,L241,N241,P241,R241)</f>
        <v>3806.4000000000005</v>
      </c>
      <c r="U241" s="75">
        <f>SUM(C241,E241,G241,I241,K241,M241,O241,Q241,S241)</f>
        <v>2829</v>
      </c>
      <c r="V241" s="43">
        <f t="shared" si="37"/>
        <v>0.74322194199243374</v>
      </c>
    </row>
    <row r="242" spans="1:24" ht="15.75" thickBot="1" x14ac:dyDescent="0.3">
      <c r="A242" s="24" t="s">
        <v>129</v>
      </c>
      <c r="B242" s="10" t="s">
        <v>165</v>
      </c>
      <c r="C242" s="62">
        <v>102</v>
      </c>
      <c r="D242" s="62" t="s">
        <v>165</v>
      </c>
      <c r="E242" s="62">
        <v>87</v>
      </c>
      <c r="F242" s="62" t="s">
        <v>165</v>
      </c>
      <c r="G242" s="62">
        <v>105</v>
      </c>
      <c r="H242" s="62" t="s">
        <v>165</v>
      </c>
      <c r="I242" s="62">
        <v>105</v>
      </c>
      <c r="J242" s="62" t="s">
        <v>165</v>
      </c>
      <c r="K242" s="62">
        <v>72</v>
      </c>
      <c r="L242" s="62" t="s">
        <v>165</v>
      </c>
      <c r="M242" s="62">
        <v>86</v>
      </c>
      <c r="N242" s="62" t="s">
        <v>165</v>
      </c>
      <c r="O242" s="62">
        <v>63</v>
      </c>
      <c r="P242" s="62" t="s">
        <v>165</v>
      </c>
      <c r="Q242" s="62">
        <v>44</v>
      </c>
      <c r="R242" s="62" t="s">
        <v>165</v>
      </c>
      <c r="S242" s="62">
        <v>69</v>
      </c>
      <c r="T242" s="9" t="s">
        <v>165</v>
      </c>
      <c r="U242" s="75">
        <f>SUM(C242,E242,G242,I242,K242,M242,O242,Q242,S242)</f>
        <v>733</v>
      </c>
      <c r="V242" s="43" t="s">
        <v>165</v>
      </c>
    </row>
    <row r="243" spans="1:24" ht="15.75" thickBot="1" x14ac:dyDescent="0.3">
      <c r="A243" s="26" t="s">
        <v>130</v>
      </c>
      <c r="B243" s="28" t="s">
        <v>165</v>
      </c>
      <c r="C243" s="64">
        <v>17</v>
      </c>
      <c r="D243" s="64" t="s">
        <v>165</v>
      </c>
      <c r="E243" s="64">
        <v>24</v>
      </c>
      <c r="F243" s="64" t="s">
        <v>165</v>
      </c>
      <c r="G243" s="64">
        <v>17</v>
      </c>
      <c r="H243" s="64" t="s">
        <v>165</v>
      </c>
      <c r="I243" s="64">
        <v>17</v>
      </c>
      <c r="J243" s="64" t="s">
        <v>165</v>
      </c>
      <c r="K243" s="64">
        <v>7</v>
      </c>
      <c r="L243" s="64" t="s">
        <v>165</v>
      </c>
      <c r="M243" s="64">
        <v>22</v>
      </c>
      <c r="N243" s="64" t="s">
        <v>165</v>
      </c>
      <c r="O243" s="64">
        <v>77</v>
      </c>
      <c r="P243" s="64" t="s">
        <v>165</v>
      </c>
      <c r="Q243" s="64">
        <v>0</v>
      </c>
      <c r="R243" s="64" t="s">
        <v>165</v>
      </c>
      <c r="S243" s="64">
        <v>29</v>
      </c>
      <c r="T243" s="32" t="s">
        <v>165</v>
      </c>
      <c r="U243" s="77">
        <f>SUM(C243,E243,G243,I243,K243,M243,O243,Q243,S243)</f>
        <v>210</v>
      </c>
      <c r="V243" s="44" t="s">
        <v>165</v>
      </c>
    </row>
    <row r="244" spans="1:24" ht="15.75" thickBot="1" x14ac:dyDescent="0.3">
      <c r="X244" s="65">
        <v>0.45</v>
      </c>
    </row>
    <row r="245" spans="1:24" ht="15.75" thickBot="1" x14ac:dyDescent="0.3">
      <c r="A245" s="45" t="s">
        <v>136</v>
      </c>
      <c r="B245" s="103" t="s">
        <v>58</v>
      </c>
      <c r="C245" s="103"/>
      <c r="D245" s="90" t="s">
        <v>0</v>
      </c>
      <c r="E245" s="90"/>
      <c r="F245" s="90" t="s">
        <v>1</v>
      </c>
      <c r="G245" s="90"/>
      <c r="H245" s="90" t="s">
        <v>2</v>
      </c>
      <c r="I245" s="90"/>
      <c r="J245" s="90" t="s">
        <v>183</v>
      </c>
      <c r="K245" s="90"/>
      <c r="L245" s="128" t="s">
        <v>187</v>
      </c>
      <c r="M245" s="129"/>
      <c r="N245" s="90" t="s">
        <v>188</v>
      </c>
      <c r="O245" s="90"/>
      <c r="P245" s="90" t="s">
        <v>189</v>
      </c>
      <c r="Q245" s="90"/>
      <c r="R245" s="90" t="s">
        <v>192</v>
      </c>
      <c r="S245" s="90"/>
      <c r="T245" s="90" t="s">
        <v>3</v>
      </c>
      <c r="U245" s="90"/>
      <c r="V245" s="102"/>
      <c r="X245" s="65">
        <v>0.6</v>
      </c>
    </row>
    <row r="246" spans="1:24" ht="15.75" thickBot="1" x14ac:dyDescent="0.3">
      <c r="A246" s="47" t="s">
        <v>121</v>
      </c>
      <c r="B246" s="8" t="s">
        <v>81</v>
      </c>
      <c r="C246" s="8" t="s">
        <v>186</v>
      </c>
      <c r="D246" s="8" t="s">
        <v>81</v>
      </c>
      <c r="E246" s="8" t="s">
        <v>186</v>
      </c>
      <c r="F246" s="8" t="s">
        <v>81</v>
      </c>
      <c r="G246" s="8" t="s">
        <v>186</v>
      </c>
      <c r="H246" s="8" t="s">
        <v>81</v>
      </c>
      <c r="I246" s="8" t="s">
        <v>186</v>
      </c>
      <c r="J246" s="8" t="s">
        <v>81</v>
      </c>
      <c r="K246" s="8" t="s">
        <v>186</v>
      </c>
      <c r="L246" s="8" t="s">
        <v>81</v>
      </c>
      <c r="M246" s="8" t="s">
        <v>186</v>
      </c>
      <c r="N246" s="8" t="s">
        <v>81</v>
      </c>
      <c r="O246" s="8" t="s">
        <v>186</v>
      </c>
      <c r="P246" s="8" t="s">
        <v>81</v>
      </c>
      <c r="Q246" s="8" t="s">
        <v>186</v>
      </c>
      <c r="R246" s="8" t="s">
        <v>81</v>
      </c>
      <c r="S246" s="8" t="s">
        <v>186</v>
      </c>
      <c r="T246" s="8" t="s">
        <v>182</v>
      </c>
      <c r="U246" s="8" t="s">
        <v>186</v>
      </c>
      <c r="V246" s="23" t="s">
        <v>5</v>
      </c>
      <c r="X246" s="65">
        <v>0.6</v>
      </c>
    </row>
    <row r="247" spans="1:24" ht="45.75" thickBot="1" x14ac:dyDescent="0.3">
      <c r="A247" s="24" t="s">
        <v>137</v>
      </c>
      <c r="B247" s="10" t="s">
        <v>148</v>
      </c>
      <c r="C247" s="22">
        <v>0.52500000000000002</v>
      </c>
      <c r="D247" s="10" t="s">
        <v>148</v>
      </c>
      <c r="E247" s="21">
        <v>0.52</v>
      </c>
      <c r="F247" s="10" t="s">
        <v>148</v>
      </c>
      <c r="G247" s="21">
        <v>0.52</v>
      </c>
      <c r="H247" s="10" t="s">
        <v>148</v>
      </c>
      <c r="I247" s="22">
        <v>0.66249999999999998</v>
      </c>
      <c r="J247" s="10" t="s">
        <v>148</v>
      </c>
      <c r="K247" s="22">
        <v>0.98750000000000004</v>
      </c>
      <c r="L247" s="10" t="s">
        <v>148</v>
      </c>
      <c r="M247" s="22">
        <v>0.76500000000000001</v>
      </c>
      <c r="N247" s="10" t="s">
        <v>148</v>
      </c>
      <c r="O247" s="22">
        <v>0.67</v>
      </c>
      <c r="P247" s="10" t="s">
        <v>148</v>
      </c>
      <c r="Q247" s="22">
        <v>0.56000000000000005</v>
      </c>
      <c r="R247" s="10" t="s">
        <v>148</v>
      </c>
      <c r="S247" s="22">
        <v>0.7</v>
      </c>
      <c r="T247" s="10" t="s">
        <v>148</v>
      </c>
      <c r="U247" s="21">
        <f>SUM(C247,E247,G247,I247,K247,M247,O247,Q247,S247)/9</f>
        <v>0.65666666666666673</v>
      </c>
      <c r="V247" s="59">
        <f t="shared" ref="V247:V253" si="38">(U247/X244)</f>
        <v>1.4592592592592595</v>
      </c>
      <c r="X247" s="65">
        <v>0.4</v>
      </c>
    </row>
    <row r="248" spans="1:24" ht="30.75" thickBot="1" x14ac:dyDescent="0.3">
      <c r="A248" s="24" t="s">
        <v>138</v>
      </c>
      <c r="B248" s="10" t="s">
        <v>149</v>
      </c>
      <c r="C248" s="21">
        <v>1</v>
      </c>
      <c r="D248" s="10" t="s">
        <v>149</v>
      </c>
      <c r="E248" s="22">
        <v>0.70750000000000002</v>
      </c>
      <c r="F248" s="10" t="s">
        <v>149</v>
      </c>
      <c r="G248" s="22">
        <v>0.66749999999999998</v>
      </c>
      <c r="H248" s="10" t="s">
        <v>149</v>
      </c>
      <c r="I248" s="22">
        <v>0.66749999999999998</v>
      </c>
      <c r="J248" s="10" t="s">
        <v>149</v>
      </c>
      <c r="K248" s="22">
        <v>0.75749999999999995</v>
      </c>
      <c r="L248" s="10" t="s">
        <v>149</v>
      </c>
      <c r="M248" s="22">
        <v>1</v>
      </c>
      <c r="N248" s="10" t="s">
        <v>149</v>
      </c>
      <c r="O248" s="22">
        <v>1</v>
      </c>
      <c r="P248" s="10" t="s">
        <v>149</v>
      </c>
      <c r="Q248" s="22">
        <v>0.93</v>
      </c>
      <c r="R248" s="10" t="s">
        <v>149</v>
      </c>
      <c r="S248" s="22">
        <v>0.98</v>
      </c>
      <c r="T248" s="10" t="s">
        <v>149</v>
      </c>
      <c r="U248" s="21">
        <f>SUM(C248,E248,G248,I248,K248,M248,O248,Q248,S248)/9</f>
        <v>0.85666666666666658</v>
      </c>
      <c r="V248" s="59">
        <f t="shared" si="38"/>
        <v>1.4277777777777776</v>
      </c>
      <c r="X248" s="65">
        <v>0.95</v>
      </c>
    </row>
    <row r="249" spans="1:24" ht="30.75" thickBot="1" x14ac:dyDescent="0.3">
      <c r="A249" s="24" t="s">
        <v>139</v>
      </c>
      <c r="B249" s="10" t="s">
        <v>149</v>
      </c>
      <c r="C249" s="21">
        <v>0.95</v>
      </c>
      <c r="D249" s="10" t="s">
        <v>149</v>
      </c>
      <c r="E249" s="21">
        <v>0.53249999999999997</v>
      </c>
      <c r="F249" s="10" t="s">
        <v>149</v>
      </c>
      <c r="G249" s="22">
        <v>0.68500000000000005</v>
      </c>
      <c r="H249" s="10" t="s">
        <v>149</v>
      </c>
      <c r="I249" s="22">
        <v>0.59499999999999997</v>
      </c>
      <c r="J249" s="10" t="s">
        <v>149</v>
      </c>
      <c r="K249" s="22">
        <v>0.89249999999999996</v>
      </c>
      <c r="L249" s="10" t="s">
        <v>149</v>
      </c>
      <c r="M249" s="22">
        <v>0.91749999999999998</v>
      </c>
      <c r="N249" s="10" t="s">
        <v>149</v>
      </c>
      <c r="O249" s="22">
        <v>0.87</v>
      </c>
      <c r="P249" s="10" t="s">
        <v>149</v>
      </c>
      <c r="Q249" s="22">
        <v>0.86</v>
      </c>
      <c r="R249" s="10" t="s">
        <v>149</v>
      </c>
      <c r="S249" s="22">
        <v>0.78</v>
      </c>
      <c r="T249" s="10" t="s">
        <v>149</v>
      </c>
      <c r="U249" s="21">
        <f t="shared" ref="U249:U258" si="39">SUM(C249,E249,G249,I249,K249,M249,O249,Q249,S249)/9</f>
        <v>0.78694444444444445</v>
      </c>
      <c r="V249" s="59">
        <f t="shared" si="38"/>
        <v>1.3115740740740742</v>
      </c>
      <c r="X249" s="65">
        <v>0.5</v>
      </c>
    </row>
    <row r="250" spans="1:24" ht="30.75" thickBot="1" x14ac:dyDescent="0.3">
      <c r="A250" s="24" t="s">
        <v>140</v>
      </c>
      <c r="B250" s="10" t="s">
        <v>150</v>
      </c>
      <c r="C250" s="22">
        <v>0.28810000000000002</v>
      </c>
      <c r="D250" s="10" t="s">
        <v>150</v>
      </c>
      <c r="E250" s="21">
        <v>0.35</v>
      </c>
      <c r="F250" s="10" t="s">
        <v>150</v>
      </c>
      <c r="G250" s="22">
        <v>0.33500000000000002</v>
      </c>
      <c r="H250" s="10" t="s">
        <v>150</v>
      </c>
      <c r="I250" s="21">
        <v>0.35</v>
      </c>
      <c r="J250" s="10" t="s">
        <v>150</v>
      </c>
      <c r="K250" s="21">
        <v>0.34499999999999997</v>
      </c>
      <c r="L250" s="10" t="s">
        <v>150</v>
      </c>
      <c r="M250" s="22">
        <v>0.33500000000000002</v>
      </c>
      <c r="N250" s="10" t="s">
        <v>150</v>
      </c>
      <c r="O250" s="22">
        <v>0.34</v>
      </c>
      <c r="P250" s="10" t="s">
        <v>150</v>
      </c>
      <c r="Q250" s="22">
        <v>0.33</v>
      </c>
      <c r="R250" s="10" t="s">
        <v>150</v>
      </c>
      <c r="S250" s="22">
        <v>0.32</v>
      </c>
      <c r="T250" s="10" t="s">
        <v>150</v>
      </c>
      <c r="U250" s="21">
        <f t="shared" si="39"/>
        <v>0.33256666666666668</v>
      </c>
      <c r="V250" s="59">
        <f t="shared" si="38"/>
        <v>0.83141666666666669</v>
      </c>
      <c r="X250" s="65">
        <v>0.5</v>
      </c>
    </row>
    <row r="251" spans="1:24" ht="30.75" thickBot="1" x14ac:dyDescent="0.3">
      <c r="A251" s="24" t="s">
        <v>141</v>
      </c>
      <c r="B251" s="10" t="s">
        <v>151</v>
      </c>
      <c r="C251" s="22">
        <v>0.79859999999999998</v>
      </c>
      <c r="D251" s="10" t="s">
        <v>151</v>
      </c>
      <c r="E251" s="22">
        <v>0.92749999999999999</v>
      </c>
      <c r="F251" s="10" t="s">
        <v>151</v>
      </c>
      <c r="G251" s="21">
        <v>0.95</v>
      </c>
      <c r="H251" s="10" t="s">
        <v>151</v>
      </c>
      <c r="I251" s="21">
        <v>1</v>
      </c>
      <c r="J251" s="10" t="s">
        <v>151</v>
      </c>
      <c r="K251" s="21">
        <v>0.95</v>
      </c>
      <c r="L251" s="10" t="s">
        <v>151</v>
      </c>
      <c r="M251" s="22">
        <v>0.92500000000000004</v>
      </c>
      <c r="N251" s="10" t="s">
        <v>151</v>
      </c>
      <c r="O251" s="22">
        <v>0.98</v>
      </c>
      <c r="P251" s="10" t="s">
        <v>151</v>
      </c>
      <c r="Q251" s="22">
        <v>1</v>
      </c>
      <c r="R251" s="10" t="s">
        <v>151</v>
      </c>
      <c r="S251" s="22">
        <v>0.99</v>
      </c>
      <c r="T251" s="10" t="s">
        <v>151</v>
      </c>
      <c r="U251" s="21">
        <f t="shared" si="39"/>
        <v>0.9467888888888889</v>
      </c>
      <c r="V251" s="59">
        <f t="shared" si="38"/>
        <v>0.99661988304093574</v>
      </c>
      <c r="X251" s="65">
        <v>0.2</v>
      </c>
    </row>
    <row r="252" spans="1:24" ht="30.75" thickBot="1" x14ac:dyDescent="0.3">
      <c r="A252" s="24" t="s">
        <v>142</v>
      </c>
      <c r="B252" s="10" t="s">
        <v>152</v>
      </c>
      <c r="C252" s="21">
        <v>0.52</v>
      </c>
      <c r="D252" s="10" t="s">
        <v>152</v>
      </c>
      <c r="E252" s="22">
        <v>0.54249999999999998</v>
      </c>
      <c r="F252" s="10" t="s">
        <v>152</v>
      </c>
      <c r="G252" s="21">
        <v>0.56999999999999995</v>
      </c>
      <c r="H252" s="10" t="s">
        <v>152</v>
      </c>
      <c r="I252" s="21">
        <v>0.56999999999999995</v>
      </c>
      <c r="J252" s="10" t="s">
        <v>152</v>
      </c>
      <c r="K252" s="21">
        <v>0.53249999999999997</v>
      </c>
      <c r="L252" s="10" t="s">
        <v>152</v>
      </c>
      <c r="M252" s="21">
        <v>0.55000000000000004</v>
      </c>
      <c r="N252" s="10" t="s">
        <v>152</v>
      </c>
      <c r="O252" s="21">
        <v>0.53</v>
      </c>
      <c r="P252" s="10" t="s">
        <v>152</v>
      </c>
      <c r="Q252" s="21">
        <v>0.57750000000000001</v>
      </c>
      <c r="R252" s="10" t="s">
        <v>152</v>
      </c>
      <c r="S252" s="21">
        <v>0.57999999999999996</v>
      </c>
      <c r="T252" s="10" t="s">
        <v>152</v>
      </c>
      <c r="U252" s="21">
        <f t="shared" si="39"/>
        <v>0.55249999999999988</v>
      </c>
      <c r="V252" s="59">
        <f t="shared" si="38"/>
        <v>1.1049999999999998</v>
      </c>
      <c r="X252" s="66">
        <v>4.3999999999999997E-2</v>
      </c>
    </row>
    <row r="253" spans="1:24" ht="45.75" thickBot="1" x14ac:dyDescent="0.3">
      <c r="A253" s="24" t="s">
        <v>143</v>
      </c>
      <c r="B253" s="10" t="s">
        <v>152</v>
      </c>
      <c r="C253" s="22">
        <v>0.55989999999999995</v>
      </c>
      <c r="D253" s="10" t="s">
        <v>152</v>
      </c>
      <c r="E253" s="22">
        <v>0.53749999999999998</v>
      </c>
      <c r="F253" s="10" t="s">
        <v>152</v>
      </c>
      <c r="G253" s="22">
        <v>0.59250000000000003</v>
      </c>
      <c r="H253" s="10" t="s">
        <v>152</v>
      </c>
      <c r="I253" s="22">
        <v>0.53249999999999997</v>
      </c>
      <c r="J253" s="10" t="s">
        <v>152</v>
      </c>
      <c r="K253" s="22">
        <v>0.52249999999999996</v>
      </c>
      <c r="L253" s="10" t="s">
        <v>152</v>
      </c>
      <c r="M253" s="22">
        <v>0.56999999999999995</v>
      </c>
      <c r="N253" s="10" t="s">
        <v>152</v>
      </c>
      <c r="O253" s="22">
        <v>0.57999999999999996</v>
      </c>
      <c r="P253" s="10" t="s">
        <v>152</v>
      </c>
      <c r="Q253" s="22">
        <v>0.6</v>
      </c>
      <c r="R253" s="10" t="s">
        <v>152</v>
      </c>
      <c r="S253" s="22">
        <v>0.61</v>
      </c>
      <c r="T253" s="10" t="s">
        <v>152</v>
      </c>
      <c r="U253" s="21">
        <f t="shared" si="39"/>
        <v>0.56721111111111111</v>
      </c>
      <c r="V253" s="59">
        <f t="shared" si="38"/>
        <v>1.1344222222222222</v>
      </c>
      <c r="X253" s="65">
        <v>0.2</v>
      </c>
    </row>
    <row r="254" spans="1:24" ht="30.75" thickBot="1" x14ac:dyDescent="0.3">
      <c r="A254" s="24" t="s">
        <v>155</v>
      </c>
      <c r="B254" s="10" t="s">
        <v>153</v>
      </c>
      <c r="C254" s="22">
        <v>0.11459999999999999</v>
      </c>
      <c r="D254" s="10" t="s">
        <v>153</v>
      </c>
      <c r="E254" s="22">
        <v>0.1067</v>
      </c>
      <c r="F254" s="10" t="s">
        <v>153</v>
      </c>
      <c r="G254" s="22">
        <v>0.1452</v>
      </c>
      <c r="H254" s="10" t="s">
        <v>153</v>
      </c>
      <c r="I254" s="22">
        <v>0.1231</v>
      </c>
      <c r="J254" s="10" t="s">
        <v>153</v>
      </c>
      <c r="K254" s="22">
        <v>0.1145</v>
      </c>
      <c r="L254" s="10" t="s">
        <v>153</v>
      </c>
      <c r="M254" s="22">
        <v>0.12470000000000001</v>
      </c>
      <c r="N254" s="10" t="s">
        <v>153</v>
      </c>
      <c r="O254" s="22">
        <v>0.1113</v>
      </c>
      <c r="P254" s="10" t="s">
        <v>153</v>
      </c>
      <c r="Q254" s="22">
        <v>0.11799999999999999</v>
      </c>
      <c r="R254" s="10" t="s">
        <v>153</v>
      </c>
      <c r="S254" s="22">
        <v>0.1217</v>
      </c>
      <c r="T254" s="10" t="s">
        <v>153</v>
      </c>
      <c r="U254" s="21">
        <f t="shared" si="39"/>
        <v>0.11997777777777777</v>
      </c>
      <c r="V254" s="59">
        <f>(X251/U254)</f>
        <v>1.6669753658084834</v>
      </c>
      <c r="X254" s="65">
        <v>1</v>
      </c>
    </row>
    <row r="255" spans="1:24" ht="30.75" thickBot="1" x14ac:dyDescent="0.3">
      <c r="A255" s="24" t="s">
        <v>144</v>
      </c>
      <c r="B255" s="14">
        <v>5.3999999999999999E-2</v>
      </c>
      <c r="C255" s="18">
        <v>7.1999999999999995E-2</v>
      </c>
      <c r="D255" s="14">
        <v>5.3999999999999999E-2</v>
      </c>
      <c r="E255" s="22">
        <v>5.8000000000000003E-2</v>
      </c>
      <c r="F255" s="14">
        <v>5.3999999999999999E-2</v>
      </c>
      <c r="G255" s="18">
        <v>5.8000000000000003E-2</v>
      </c>
      <c r="H255" s="14">
        <v>5.3999999999999999E-2</v>
      </c>
      <c r="I255" s="18">
        <v>5.6000000000000001E-2</v>
      </c>
      <c r="J255" s="14">
        <v>5.3999999999999999E-2</v>
      </c>
      <c r="K255" s="18">
        <v>4.2000000000000003E-2</v>
      </c>
      <c r="L255" s="14">
        <v>5.3999999999999999E-2</v>
      </c>
      <c r="M255" s="18">
        <v>4.8000000000000001E-2</v>
      </c>
      <c r="N255" s="14">
        <v>5.3999999999999999E-2</v>
      </c>
      <c r="O255" s="21">
        <v>5.7000000000000002E-2</v>
      </c>
      <c r="P255" s="14">
        <v>5.3999999999999999E-2</v>
      </c>
      <c r="Q255" s="18">
        <v>9.0999999999999998E-2</v>
      </c>
      <c r="R255" s="14">
        <v>5.3999999999999999E-2</v>
      </c>
      <c r="S255" s="21" t="s">
        <v>184</v>
      </c>
      <c r="T255" s="14">
        <v>5.3999999999999999E-2</v>
      </c>
      <c r="U255" s="21">
        <f t="shared" si="39"/>
        <v>5.3555555555555551E-2</v>
      </c>
      <c r="V255" s="59">
        <f>(U255/X252)</f>
        <v>1.2171717171717171</v>
      </c>
      <c r="X255" s="65">
        <v>0.8</v>
      </c>
    </row>
    <row r="256" spans="1:24" ht="30.75" thickBot="1" x14ac:dyDescent="0.3">
      <c r="A256" s="24" t="s">
        <v>145</v>
      </c>
      <c r="B256" s="10" t="s">
        <v>153</v>
      </c>
      <c r="C256" s="21">
        <v>0.1</v>
      </c>
      <c r="D256" s="10" t="s">
        <v>153</v>
      </c>
      <c r="E256" s="21">
        <v>7.0000000000000007E-2</v>
      </c>
      <c r="F256" s="10" t="s">
        <v>153</v>
      </c>
      <c r="G256" s="21">
        <v>0.11</v>
      </c>
      <c r="H256" s="10" t="s">
        <v>153</v>
      </c>
      <c r="I256" s="21">
        <v>0.12</v>
      </c>
      <c r="J256" s="10" t="s">
        <v>153</v>
      </c>
      <c r="K256" s="21">
        <v>0.14000000000000001</v>
      </c>
      <c r="L256" s="10" t="s">
        <v>153</v>
      </c>
      <c r="M256" s="21">
        <v>0.11</v>
      </c>
      <c r="N256" s="10" t="s">
        <v>153</v>
      </c>
      <c r="O256" s="21">
        <v>0.1</v>
      </c>
      <c r="P256" s="10" t="s">
        <v>153</v>
      </c>
      <c r="Q256" s="21" t="s">
        <v>184</v>
      </c>
      <c r="R256" s="10" t="s">
        <v>153</v>
      </c>
      <c r="S256" s="21" t="s">
        <v>184</v>
      </c>
      <c r="T256" s="10" t="s">
        <v>153</v>
      </c>
      <c r="U256" s="21">
        <f t="shared" si="39"/>
        <v>8.3333333333333329E-2</v>
      </c>
      <c r="V256" s="59">
        <f>(X253/U256)</f>
        <v>2.4000000000000004</v>
      </c>
      <c r="X256" s="65">
        <v>1</v>
      </c>
    </row>
    <row r="257" spans="1:24" ht="45.75" thickBot="1" x14ac:dyDescent="0.3">
      <c r="A257" s="24" t="s">
        <v>156</v>
      </c>
      <c r="B257" s="15">
        <v>0.8</v>
      </c>
      <c r="C257" s="21" t="s">
        <v>184</v>
      </c>
      <c r="D257" s="15">
        <v>0.8</v>
      </c>
      <c r="E257" s="21" t="s">
        <v>184</v>
      </c>
      <c r="F257" s="15">
        <v>0.8</v>
      </c>
      <c r="G257" s="21" t="s">
        <v>184</v>
      </c>
      <c r="H257" s="15">
        <v>0.8</v>
      </c>
      <c r="I257" s="21" t="s">
        <v>184</v>
      </c>
      <c r="J257" s="15">
        <v>0.8</v>
      </c>
      <c r="K257" s="21" t="s">
        <v>184</v>
      </c>
      <c r="L257" s="15">
        <v>0.8</v>
      </c>
      <c r="M257" s="21" t="s">
        <v>184</v>
      </c>
      <c r="N257" s="15">
        <v>0.8</v>
      </c>
      <c r="O257" s="21" t="s">
        <v>184</v>
      </c>
      <c r="P257" s="15">
        <v>0.8</v>
      </c>
      <c r="Q257" s="21" t="s">
        <v>184</v>
      </c>
      <c r="R257" s="15">
        <v>0.8</v>
      </c>
      <c r="S257" s="21" t="s">
        <v>184</v>
      </c>
      <c r="T257" s="15">
        <v>0.8</v>
      </c>
      <c r="U257" s="21">
        <f t="shared" si="39"/>
        <v>0</v>
      </c>
      <c r="V257" s="59">
        <f>(U257/X254)</f>
        <v>0</v>
      </c>
    </row>
    <row r="258" spans="1:24" ht="45.75" thickBot="1" x14ac:dyDescent="0.3">
      <c r="A258" s="24" t="s">
        <v>146</v>
      </c>
      <c r="B258" s="10" t="s">
        <v>154</v>
      </c>
      <c r="C258" s="21" t="s">
        <v>184</v>
      </c>
      <c r="D258" s="10" t="s">
        <v>154</v>
      </c>
      <c r="E258" s="21" t="s">
        <v>184</v>
      </c>
      <c r="F258" s="10" t="s">
        <v>154</v>
      </c>
      <c r="G258" s="21" t="s">
        <v>184</v>
      </c>
      <c r="H258" s="10" t="s">
        <v>154</v>
      </c>
      <c r="I258" s="21" t="s">
        <v>184</v>
      </c>
      <c r="J258" s="10" t="s">
        <v>154</v>
      </c>
      <c r="K258" s="21" t="s">
        <v>184</v>
      </c>
      <c r="L258" s="10" t="s">
        <v>154</v>
      </c>
      <c r="M258" s="21" t="s">
        <v>184</v>
      </c>
      <c r="N258" s="10" t="s">
        <v>154</v>
      </c>
      <c r="O258" s="21" t="s">
        <v>184</v>
      </c>
      <c r="P258" s="10" t="s">
        <v>154</v>
      </c>
      <c r="Q258" s="21" t="s">
        <v>184</v>
      </c>
      <c r="R258" s="10" t="s">
        <v>154</v>
      </c>
      <c r="S258" s="21" t="s">
        <v>184</v>
      </c>
      <c r="T258" s="10" t="s">
        <v>154</v>
      </c>
      <c r="U258" s="21">
        <f t="shared" si="39"/>
        <v>0</v>
      </c>
      <c r="V258" s="59">
        <f>(U258/X255)</f>
        <v>0</v>
      </c>
    </row>
    <row r="259" spans="1:24" ht="30.75" thickBot="1" x14ac:dyDescent="0.3">
      <c r="A259" s="26" t="s">
        <v>147</v>
      </c>
      <c r="B259" s="39">
        <v>1</v>
      </c>
      <c r="C259" s="51">
        <v>1</v>
      </c>
      <c r="D259" s="39">
        <v>1</v>
      </c>
      <c r="E259" s="51">
        <v>1</v>
      </c>
      <c r="F259" s="39">
        <v>1</v>
      </c>
      <c r="G259" s="51">
        <v>1</v>
      </c>
      <c r="H259" s="39">
        <v>1</v>
      </c>
      <c r="I259" s="51">
        <v>1</v>
      </c>
      <c r="J259" s="39">
        <v>1</v>
      </c>
      <c r="K259" s="51">
        <v>1</v>
      </c>
      <c r="L259" s="39">
        <v>1</v>
      </c>
      <c r="M259" s="51">
        <v>1</v>
      </c>
      <c r="N259" s="39">
        <v>1</v>
      </c>
      <c r="O259" s="51">
        <v>1</v>
      </c>
      <c r="P259" s="39">
        <v>1</v>
      </c>
      <c r="Q259" s="51">
        <v>1</v>
      </c>
      <c r="R259" s="39">
        <v>1</v>
      </c>
      <c r="S259" s="51">
        <v>1</v>
      </c>
      <c r="T259" s="39">
        <v>1</v>
      </c>
      <c r="U259" s="39">
        <f>SUM(C259,E259,G259,I259,K259,M259,O259,Q259,S259)/9</f>
        <v>1</v>
      </c>
      <c r="V259" s="70">
        <f>(U259/X256)</f>
        <v>1</v>
      </c>
    </row>
    <row r="260" spans="1:24" ht="15.75" thickBot="1" x14ac:dyDescent="0.3">
      <c r="X260" s="65">
        <v>0.45</v>
      </c>
    </row>
    <row r="261" spans="1:24" ht="15.75" thickBot="1" x14ac:dyDescent="0.3">
      <c r="A261" s="97" t="s">
        <v>122</v>
      </c>
      <c r="B261" s="103" t="s">
        <v>58</v>
      </c>
      <c r="C261" s="103"/>
      <c r="D261" s="90" t="s">
        <v>0</v>
      </c>
      <c r="E261" s="90"/>
      <c r="F261" s="90" t="s">
        <v>1</v>
      </c>
      <c r="G261" s="90"/>
      <c r="H261" s="90" t="s">
        <v>2</v>
      </c>
      <c r="I261" s="90"/>
      <c r="J261" s="90" t="s">
        <v>183</v>
      </c>
      <c r="K261" s="90"/>
      <c r="L261" s="90" t="s">
        <v>187</v>
      </c>
      <c r="M261" s="90"/>
      <c r="N261" s="90" t="s">
        <v>188</v>
      </c>
      <c r="O261" s="90"/>
      <c r="P261" s="90" t="s">
        <v>189</v>
      </c>
      <c r="Q261" s="90"/>
      <c r="R261" s="90" t="s">
        <v>192</v>
      </c>
      <c r="S261" s="90"/>
      <c r="T261" s="90" t="s">
        <v>3</v>
      </c>
      <c r="U261" s="90"/>
      <c r="V261" s="102"/>
      <c r="X261" s="65">
        <v>0.6</v>
      </c>
    </row>
    <row r="262" spans="1:24" ht="15.75" thickBot="1" x14ac:dyDescent="0.3">
      <c r="A262" s="98"/>
      <c r="B262" s="8" t="s">
        <v>81</v>
      </c>
      <c r="C262" s="8" t="s">
        <v>186</v>
      </c>
      <c r="D262" s="8" t="s">
        <v>81</v>
      </c>
      <c r="E262" s="8" t="s">
        <v>186</v>
      </c>
      <c r="F262" s="8" t="s">
        <v>81</v>
      </c>
      <c r="G262" s="8" t="s">
        <v>186</v>
      </c>
      <c r="H262" s="8" t="s">
        <v>81</v>
      </c>
      <c r="I262" s="8" t="s">
        <v>186</v>
      </c>
      <c r="J262" s="8" t="s">
        <v>81</v>
      </c>
      <c r="K262" s="8" t="s">
        <v>186</v>
      </c>
      <c r="L262" s="8" t="s">
        <v>81</v>
      </c>
      <c r="M262" s="8" t="s">
        <v>186</v>
      </c>
      <c r="N262" s="8" t="s">
        <v>81</v>
      </c>
      <c r="O262" s="8" t="s">
        <v>186</v>
      </c>
      <c r="P262" s="8" t="s">
        <v>81</v>
      </c>
      <c r="Q262" s="8" t="s">
        <v>186</v>
      </c>
      <c r="R262" s="8" t="s">
        <v>81</v>
      </c>
      <c r="S262" s="8" t="s">
        <v>186</v>
      </c>
      <c r="T262" s="8" t="s">
        <v>182</v>
      </c>
      <c r="U262" s="8" t="s">
        <v>186</v>
      </c>
      <c r="V262" s="23" t="s">
        <v>5</v>
      </c>
      <c r="X262" s="65">
        <v>0.6</v>
      </c>
    </row>
    <row r="263" spans="1:24" ht="45.75" thickBot="1" x14ac:dyDescent="0.3">
      <c r="A263" s="24" t="s">
        <v>137</v>
      </c>
      <c r="B263" s="10" t="s">
        <v>148</v>
      </c>
      <c r="C263" s="18">
        <v>0.42899999999999999</v>
      </c>
      <c r="D263" s="10" t="s">
        <v>148</v>
      </c>
      <c r="E263" s="21">
        <v>0.63</v>
      </c>
      <c r="F263" s="10" t="s">
        <v>148</v>
      </c>
      <c r="G263" s="21">
        <v>0.53</v>
      </c>
      <c r="H263" s="10" t="s">
        <v>148</v>
      </c>
      <c r="I263" s="21">
        <v>0.62</v>
      </c>
      <c r="J263" s="10" t="s">
        <v>148</v>
      </c>
      <c r="K263" s="21">
        <v>1</v>
      </c>
      <c r="L263" s="10" t="s">
        <v>148</v>
      </c>
      <c r="M263" s="22">
        <v>0.77</v>
      </c>
      <c r="N263" s="10" t="s">
        <v>148</v>
      </c>
      <c r="O263" s="22">
        <v>0.93</v>
      </c>
      <c r="P263" s="10" t="s">
        <v>148</v>
      </c>
      <c r="Q263" s="22">
        <v>0.67</v>
      </c>
      <c r="R263" s="10" t="s">
        <v>148</v>
      </c>
      <c r="S263" s="22">
        <v>0.8</v>
      </c>
      <c r="T263" s="10" t="s">
        <v>148</v>
      </c>
      <c r="U263" s="21">
        <f>SUM(C263,E263,G263,I263,K263,M263,O263,Q263,S263)/9</f>
        <v>0.70877777777777773</v>
      </c>
      <c r="V263" s="59">
        <f t="shared" ref="V263:V269" si="40">(U263/X260)</f>
        <v>1.5750617283950616</v>
      </c>
      <c r="X263" s="65">
        <v>0.4</v>
      </c>
    </row>
    <row r="264" spans="1:24" ht="30.75" thickBot="1" x14ac:dyDescent="0.3">
      <c r="A264" s="24" t="s">
        <v>138</v>
      </c>
      <c r="B264" s="10" t="s">
        <v>149</v>
      </c>
      <c r="C264" s="22">
        <v>0.78569999999999995</v>
      </c>
      <c r="D264" s="10" t="s">
        <v>149</v>
      </c>
      <c r="E264" s="21">
        <v>0.75</v>
      </c>
      <c r="F264" s="10" t="s">
        <v>149</v>
      </c>
      <c r="G264" s="21">
        <v>1</v>
      </c>
      <c r="H264" s="10" t="s">
        <v>149</v>
      </c>
      <c r="I264" s="21">
        <v>1</v>
      </c>
      <c r="J264" s="10" t="s">
        <v>149</v>
      </c>
      <c r="K264" s="21">
        <v>0.56000000000000005</v>
      </c>
      <c r="L264" s="10" t="s">
        <v>149</v>
      </c>
      <c r="M264" s="22">
        <v>1</v>
      </c>
      <c r="N264" s="10" t="s">
        <v>149</v>
      </c>
      <c r="O264" s="22">
        <v>1</v>
      </c>
      <c r="P264" s="10" t="s">
        <v>149</v>
      </c>
      <c r="Q264" s="22">
        <v>1</v>
      </c>
      <c r="R264" s="10" t="s">
        <v>149</v>
      </c>
      <c r="S264" s="22">
        <v>1</v>
      </c>
      <c r="T264" s="10" t="s">
        <v>149</v>
      </c>
      <c r="U264" s="21">
        <f t="shared" ref="U264:U274" si="41">SUM(C264,E264,G264,I264,K264,M264,O264,Q264,S264)/9</f>
        <v>0.89952222222222233</v>
      </c>
      <c r="V264" s="59">
        <f t="shared" si="40"/>
        <v>1.499203703703704</v>
      </c>
      <c r="X264" s="65">
        <v>0.95</v>
      </c>
    </row>
    <row r="265" spans="1:24" ht="30.75" thickBot="1" x14ac:dyDescent="0.3">
      <c r="A265" s="24" t="s">
        <v>139</v>
      </c>
      <c r="B265" s="10" t="s">
        <v>149</v>
      </c>
      <c r="C265" s="18">
        <v>0.71399999999999997</v>
      </c>
      <c r="D265" s="10" t="s">
        <v>149</v>
      </c>
      <c r="E265" s="21">
        <v>0.88</v>
      </c>
      <c r="F265" s="10" t="s">
        <v>149</v>
      </c>
      <c r="G265" s="21">
        <v>0.93</v>
      </c>
      <c r="H265" s="10" t="s">
        <v>149</v>
      </c>
      <c r="I265" s="21">
        <v>0.85</v>
      </c>
      <c r="J265" s="10" t="s">
        <v>149</v>
      </c>
      <c r="K265" s="21">
        <v>0.72</v>
      </c>
      <c r="L265" s="10" t="s">
        <v>149</v>
      </c>
      <c r="M265" s="22">
        <v>0.85</v>
      </c>
      <c r="N265" s="10" t="s">
        <v>149</v>
      </c>
      <c r="O265" s="22">
        <v>0.71</v>
      </c>
      <c r="P265" s="10" t="s">
        <v>149</v>
      </c>
      <c r="Q265" s="22">
        <v>0.92</v>
      </c>
      <c r="R265" s="10" t="s">
        <v>149</v>
      </c>
      <c r="S265" s="22">
        <v>0.9</v>
      </c>
      <c r="T265" s="10" t="s">
        <v>149</v>
      </c>
      <c r="U265" s="21">
        <f t="shared" si="41"/>
        <v>0.83044444444444443</v>
      </c>
      <c r="V265" s="59">
        <f t="shared" si="40"/>
        <v>1.384074074074074</v>
      </c>
      <c r="X265" s="65">
        <v>0.5</v>
      </c>
    </row>
    <row r="266" spans="1:24" ht="30.75" thickBot="1" x14ac:dyDescent="0.3">
      <c r="A266" s="24" t="s">
        <v>140</v>
      </c>
      <c r="B266" s="10" t="s">
        <v>150</v>
      </c>
      <c r="C266" s="22">
        <v>0.31580000000000003</v>
      </c>
      <c r="D266" s="10" t="s">
        <v>150</v>
      </c>
      <c r="E266" s="21">
        <v>0.31</v>
      </c>
      <c r="F266" s="10" t="s">
        <v>150</v>
      </c>
      <c r="G266" s="21">
        <v>0.3</v>
      </c>
      <c r="H266" s="10" t="s">
        <v>150</v>
      </c>
      <c r="I266" s="21">
        <v>0.3</v>
      </c>
      <c r="J266" s="10" t="s">
        <v>150</v>
      </c>
      <c r="K266" s="21">
        <v>0.3</v>
      </c>
      <c r="L266" s="10" t="s">
        <v>150</v>
      </c>
      <c r="M266" s="21">
        <v>0.3</v>
      </c>
      <c r="N266" s="10" t="s">
        <v>150</v>
      </c>
      <c r="O266" s="21">
        <v>0.28999999999999998</v>
      </c>
      <c r="P266" s="10" t="s">
        <v>150</v>
      </c>
      <c r="Q266" s="21">
        <v>0.28000000000000003</v>
      </c>
      <c r="R266" s="10" t="s">
        <v>150</v>
      </c>
      <c r="S266" s="21">
        <v>0.28000000000000003</v>
      </c>
      <c r="T266" s="10" t="s">
        <v>150</v>
      </c>
      <c r="U266" s="21">
        <f t="shared" si="41"/>
        <v>0.29731111111111119</v>
      </c>
      <c r="V266" s="59">
        <f t="shared" si="40"/>
        <v>0.74327777777777793</v>
      </c>
      <c r="X266" s="65">
        <v>0.5</v>
      </c>
    </row>
    <row r="267" spans="1:24" ht="30.75" thickBot="1" x14ac:dyDescent="0.3">
      <c r="A267" s="24" t="s">
        <v>141</v>
      </c>
      <c r="B267" s="10" t="s">
        <v>151</v>
      </c>
      <c r="C267" s="21">
        <v>1</v>
      </c>
      <c r="D267" s="10" t="s">
        <v>151</v>
      </c>
      <c r="E267" s="21">
        <v>0.94</v>
      </c>
      <c r="F267" s="10" t="s">
        <v>151</v>
      </c>
      <c r="G267" s="21">
        <v>0.93</v>
      </c>
      <c r="H267" s="10" t="s">
        <v>151</v>
      </c>
      <c r="I267" s="21">
        <v>0.83</v>
      </c>
      <c r="J267" s="10" t="s">
        <v>151</v>
      </c>
      <c r="K267" s="21">
        <v>0.9</v>
      </c>
      <c r="L267" s="10" t="s">
        <v>151</v>
      </c>
      <c r="M267" s="21">
        <v>1</v>
      </c>
      <c r="N267" s="10" t="s">
        <v>151</v>
      </c>
      <c r="O267" s="21">
        <v>0.89</v>
      </c>
      <c r="P267" s="10" t="s">
        <v>151</v>
      </c>
      <c r="Q267" s="21">
        <v>1</v>
      </c>
      <c r="R267" s="10" t="s">
        <v>151</v>
      </c>
      <c r="S267" s="21">
        <v>1</v>
      </c>
      <c r="T267" s="10" t="s">
        <v>151</v>
      </c>
      <c r="U267" s="21">
        <f t="shared" si="41"/>
        <v>0.94333333333333336</v>
      </c>
      <c r="V267" s="59">
        <f t="shared" si="40"/>
        <v>0.99298245614035097</v>
      </c>
      <c r="X267" s="65">
        <v>0.2</v>
      </c>
    </row>
    <row r="268" spans="1:24" ht="30.75" thickBot="1" x14ac:dyDescent="0.3">
      <c r="A268" s="24" t="s">
        <v>142</v>
      </c>
      <c r="B268" s="10" t="s">
        <v>152</v>
      </c>
      <c r="C268" s="21">
        <v>0.47</v>
      </c>
      <c r="D268" s="10" t="s">
        <v>152</v>
      </c>
      <c r="E268" s="21">
        <v>0.46</v>
      </c>
      <c r="F268" s="10" t="s">
        <v>152</v>
      </c>
      <c r="G268" s="21">
        <v>0.48</v>
      </c>
      <c r="H268" s="10" t="s">
        <v>152</v>
      </c>
      <c r="I268" s="21">
        <v>0.5</v>
      </c>
      <c r="J268" s="10" t="s">
        <v>152</v>
      </c>
      <c r="K268" s="21">
        <v>0.47</v>
      </c>
      <c r="L268" s="10" t="s">
        <v>152</v>
      </c>
      <c r="M268" s="21">
        <v>0.47</v>
      </c>
      <c r="N268" s="10" t="s">
        <v>152</v>
      </c>
      <c r="O268" s="21">
        <v>0.46</v>
      </c>
      <c r="P268" s="10" t="s">
        <v>152</v>
      </c>
      <c r="Q268" s="21">
        <v>0.46</v>
      </c>
      <c r="R268" s="10" t="s">
        <v>152</v>
      </c>
      <c r="S268" s="21">
        <v>0.49</v>
      </c>
      <c r="T268" s="10" t="s">
        <v>152</v>
      </c>
      <c r="U268" s="21">
        <f t="shared" si="41"/>
        <v>0.47333333333333333</v>
      </c>
      <c r="V268" s="59">
        <f t="shared" si="40"/>
        <v>0.94666666666666666</v>
      </c>
      <c r="X268" s="66">
        <v>4.3999999999999997E-2</v>
      </c>
    </row>
    <row r="269" spans="1:24" ht="45.75" thickBot="1" x14ac:dyDescent="0.3">
      <c r="A269" s="24" t="s">
        <v>143</v>
      </c>
      <c r="B269" s="10" t="s">
        <v>152</v>
      </c>
      <c r="C269" s="22">
        <v>0.49740000000000001</v>
      </c>
      <c r="D269" s="10" t="s">
        <v>152</v>
      </c>
      <c r="E269" s="21">
        <v>0.47</v>
      </c>
      <c r="F269" s="10" t="s">
        <v>152</v>
      </c>
      <c r="G269" s="21">
        <v>0.47</v>
      </c>
      <c r="H269" s="10" t="s">
        <v>152</v>
      </c>
      <c r="I269" s="21">
        <v>0.44</v>
      </c>
      <c r="J269" s="10" t="s">
        <v>152</v>
      </c>
      <c r="K269" s="21">
        <v>0.43</v>
      </c>
      <c r="L269" s="10" t="s">
        <v>152</v>
      </c>
      <c r="M269" s="22">
        <v>0.45</v>
      </c>
      <c r="N269" s="10" t="s">
        <v>152</v>
      </c>
      <c r="O269" s="22">
        <v>0.43</v>
      </c>
      <c r="P269" s="10" t="s">
        <v>152</v>
      </c>
      <c r="Q269" s="22">
        <v>0.41</v>
      </c>
      <c r="R269" s="10" t="s">
        <v>152</v>
      </c>
      <c r="S269" s="22">
        <v>0.43</v>
      </c>
      <c r="T269" s="10" t="s">
        <v>152</v>
      </c>
      <c r="U269" s="21">
        <f t="shared" si="41"/>
        <v>0.44748888888888888</v>
      </c>
      <c r="V269" s="59">
        <f t="shared" si="40"/>
        <v>0.89497777777777776</v>
      </c>
      <c r="X269" s="65">
        <v>0.2</v>
      </c>
    </row>
    <row r="270" spans="1:24" ht="30.75" thickBot="1" x14ac:dyDescent="0.3">
      <c r="A270" s="24" t="s">
        <v>155</v>
      </c>
      <c r="B270" s="10" t="s">
        <v>153</v>
      </c>
      <c r="C270" s="22">
        <v>0.1234</v>
      </c>
      <c r="D270" s="10" t="s">
        <v>153</v>
      </c>
      <c r="E270" s="21">
        <v>0.1447</v>
      </c>
      <c r="F270" s="10" t="s">
        <v>153</v>
      </c>
      <c r="G270" s="22">
        <v>0.14419999999999999</v>
      </c>
      <c r="H270" s="10" t="s">
        <v>153</v>
      </c>
      <c r="I270" s="22">
        <v>0.12909999999999999</v>
      </c>
      <c r="J270" s="10" t="s">
        <v>153</v>
      </c>
      <c r="K270" s="22">
        <v>0.13139999999999999</v>
      </c>
      <c r="L270" s="10" t="s">
        <v>153</v>
      </c>
      <c r="M270" s="22">
        <v>0.1104</v>
      </c>
      <c r="N270" s="10" t="s">
        <v>153</v>
      </c>
      <c r="O270" s="22">
        <v>0.128</v>
      </c>
      <c r="P270" s="10" t="s">
        <v>153</v>
      </c>
      <c r="Q270" s="22">
        <v>0.1187</v>
      </c>
      <c r="R270" s="10" t="s">
        <v>153</v>
      </c>
      <c r="S270" s="22">
        <v>0.13489999999999999</v>
      </c>
      <c r="T270" s="10" t="s">
        <v>153</v>
      </c>
      <c r="U270" s="21">
        <f t="shared" si="41"/>
        <v>0.12942222222222222</v>
      </c>
      <c r="V270" s="59">
        <f>(X267/U270)</f>
        <v>1.5453296703296704</v>
      </c>
      <c r="X270" s="65">
        <v>1</v>
      </c>
    </row>
    <row r="271" spans="1:24" ht="30.75" thickBot="1" x14ac:dyDescent="0.3">
      <c r="A271" s="24" t="s">
        <v>144</v>
      </c>
      <c r="B271" s="14">
        <v>6.5000000000000002E-2</v>
      </c>
      <c r="C271" s="18">
        <v>6.5000000000000002E-2</v>
      </c>
      <c r="D271" s="14">
        <v>6.5000000000000002E-2</v>
      </c>
      <c r="E271" s="22">
        <v>5.7000000000000002E-2</v>
      </c>
      <c r="F271" s="14">
        <v>6.5000000000000002E-2</v>
      </c>
      <c r="G271" s="18">
        <v>5.8000000000000003E-2</v>
      </c>
      <c r="H271" s="14">
        <v>6.5000000000000002E-2</v>
      </c>
      <c r="I271" s="18">
        <v>0.06</v>
      </c>
      <c r="J271" s="14">
        <v>6.5000000000000002E-2</v>
      </c>
      <c r="K271" s="18">
        <v>5.3999999999999999E-2</v>
      </c>
      <c r="L271" s="14">
        <v>6.5000000000000002E-2</v>
      </c>
      <c r="M271" s="18">
        <v>8.8999999999999996E-2</v>
      </c>
      <c r="N271" s="14">
        <v>6.5000000000000002E-2</v>
      </c>
      <c r="O271" s="21">
        <v>5.5E-2</v>
      </c>
      <c r="P271" s="14">
        <v>6.5000000000000002E-2</v>
      </c>
      <c r="Q271" s="18">
        <v>3.5999999999999997E-2</v>
      </c>
      <c r="R271" s="14">
        <v>6.5000000000000002E-2</v>
      </c>
      <c r="S271" s="21" t="s">
        <v>184</v>
      </c>
      <c r="T271" s="14">
        <v>6.5000000000000002E-2</v>
      </c>
      <c r="U271" s="21">
        <f t="shared" si="41"/>
        <v>5.2666666666666667E-2</v>
      </c>
      <c r="V271" s="59">
        <f>(U271/X268)</f>
        <v>1.196969696969697</v>
      </c>
      <c r="X271" s="65">
        <v>0.8</v>
      </c>
    </row>
    <row r="272" spans="1:24" ht="30.75" thickBot="1" x14ac:dyDescent="0.3">
      <c r="A272" s="24" t="s">
        <v>145</v>
      </c>
      <c r="B272" s="10" t="s">
        <v>153</v>
      </c>
      <c r="C272" s="21">
        <v>0.11</v>
      </c>
      <c r="D272" s="10" t="s">
        <v>153</v>
      </c>
      <c r="E272" s="21">
        <v>0.1</v>
      </c>
      <c r="F272" s="10" t="s">
        <v>153</v>
      </c>
      <c r="G272" s="21">
        <v>0.14000000000000001</v>
      </c>
      <c r="H272" s="10" t="s">
        <v>153</v>
      </c>
      <c r="I272" s="21">
        <v>0.1</v>
      </c>
      <c r="J272" s="10" t="s">
        <v>153</v>
      </c>
      <c r="K272" s="21">
        <v>0.1</v>
      </c>
      <c r="L272" s="10" t="s">
        <v>153</v>
      </c>
      <c r="M272" s="21">
        <v>0.13</v>
      </c>
      <c r="N272" s="10" t="s">
        <v>153</v>
      </c>
      <c r="O272" s="21">
        <v>0.1</v>
      </c>
      <c r="P272" s="10" t="s">
        <v>153</v>
      </c>
      <c r="Q272" s="21" t="s">
        <v>184</v>
      </c>
      <c r="R272" s="10" t="s">
        <v>153</v>
      </c>
      <c r="S272" s="21" t="s">
        <v>184</v>
      </c>
      <c r="T272" s="10" t="s">
        <v>153</v>
      </c>
      <c r="U272" s="21">
        <f t="shared" si="41"/>
        <v>8.666666666666667E-2</v>
      </c>
      <c r="V272" s="59">
        <f>(X269/U272)</f>
        <v>2.3076923076923079</v>
      </c>
      <c r="X272" s="65">
        <v>1</v>
      </c>
    </row>
    <row r="273" spans="1:24" ht="45.75" thickBot="1" x14ac:dyDescent="0.3">
      <c r="A273" s="24" t="s">
        <v>156</v>
      </c>
      <c r="B273" s="15">
        <v>0.8</v>
      </c>
      <c r="C273" s="21" t="s">
        <v>184</v>
      </c>
      <c r="D273" s="15">
        <v>0.8</v>
      </c>
      <c r="E273" s="21" t="s">
        <v>184</v>
      </c>
      <c r="F273" s="15">
        <v>0.8</v>
      </c>
      <c r="G273" s="21" t="s">
        <v>184</v>
      </c>
      <c r="H273" s="15">
        <v>0.8</v>
      </c>
      <c r="I273" s="21" t="s">
        <v>184</v>
      </c>
      <c r="J273" s="15">
        <v>0.8</v>
      </c>
      <c r="K273" s="21" t="s">
        <v>184</v>
      </c>
      <c r="L273" s="15">
        <v>0.8</v>
      </c>
      <c r="M273" s="21" t="s">
        <v>184</v>
      </c>
      <c r="N273" s="15">
        <v>0.8</v>
      </c>
      <c r="O273" s="21" t="s">
        <v>184</v>
      </c>
      <c r="P273" s="15">
        <v>0.8</v>
      </c>
      <c r="Q273" s="21" t="s">
        <v>184</v>
      </c>
      <c r="R273" s="15">
        <v>0.8</v>
      </c>
      <c r="S273" s="21" t="s">
        <v>184</v>
      </c>
      <c r="T273" s="15">
        <v>0.8</v>
      </c>
      <c r="U273" s="21">
        <f t="shared" si="41"/>
        <v>0</v>
      </c>
      <c r="V273" s="59">
        <f>(U273/X270)</f>
        <v>0</v>
      </c>
    </row>
    <row r="274" spans="1:24" ht="45.75" thickBot="1" x14ac:dyDescent="0.3">
      <c r="A274" s="24" t="s">
        <v>146</v>
      </c>
      <c r="B274" s="10" t="s">
        <v>154</v>
      </c>
      <c r="C274" s="21" t="s">
        <v>184</v>
      </c>
      <c r="D274" s="10" t="s">
        <v>154</v>
      </c>
      <c r="E274" s="21" t="s">
        <v>184</v>
      </c>
      <c r="F274" s="10" t="s">
        <v>154</v>
      </c>
      <c r="G274" s="21" t="s">
        <v>184</v>
      </c>
      <c r="H274" s="10" t="s">
        <v>154</v>
      </c>
      <c r="I274" s="21" t="s">
        <v>184</v>
      </c>
      <c r="J274" s="10" t="s">
        <v>154</v>
      </c>
      <c r="K274" s="21" t="s">
        <v>184</v>
      </c>
      <c r="L274" s="10" t="s">
        <v>154</v>
      </c>
      <c r="M274" s="21" t="s">
        <v>184</v>
      </c>
      <c r="N274" s="10" t="s">
        <v>154</v>
      </c>
      <c r="O274" s="21" t="s">
        <v>184</v>
      </c>
      <c r="P274" s="10" t="s">
        <v>154</v>
      </c>
      <c r="Q274" s="21" t="s">
        <v>184</v>
      </c>
      <c r="R274" s="10" t="s">
        <v>154</v>
      </c>
      <c r="S274" s="21" t="s">
        <v>184</v>
      </c>
      <c r="T274" s="10" t="s">
        <v>154</v>
      </c>
      <c r="U274" s="21">
        <f t="shared" si="41"/>
        <v>0</v>
      </c>
      <c r="V274" s="59">
        <f>(U274/X271)</f>
        <v>0</v>
      </c>
    </row>
    <row r="275" spans="1:24" ht="30.75" thickBot="1" x14ac:dyDescent="0.3">
      <c r="A275" s="26" t="s">
        <v>147</v>
      </c>
      <c r="B275" s="39">
        <v>1</v>
      </c>
      <c r="C275" s="51">
        <v>1</v>
      </c>
      <c r="D275" s="39">
        <v>1</v>
      </c>
      <c r="E275" s="51">
        <v>1</v>
      </c>
      <c r="F275" s="39">
        <v>1</v>
      </c>
      <c r="G275" s="51">
        <v>1</v>
      </c>
      <c r="H275" s="39">
        <v>1</v>
      </c>
      <c r="I275" s="51">
        <v>1</v>
      </c>
      <c r="J275" s="39">
        <v>1</v>
      </c>
      <c r="K275" s="51">
        <v>1</v>
      </c>
      <c r="L275" s="39">
        <v>1</v>
      </c>
      <c r="M275" s="51">
        <v>1</v>
      </c>
      <c r="N275" s="39">
        <v>1</v>
      </c>
      <c r="O275" s="51">
        <v>1</v>
      </c>
      <c r="P275" s="39">
        <v>1</v>
      </c>
      <c r="Q275" s="51">
        <v>1</v>
      </c>
      <c r="R275" s="39">
        <v>1</v>
      </c>
      <c r="S275" s="51">
        <v>1</v>
      </c>
      <c r="T275" s="39">
        <v>1</v>
      </c>
      <c r="U275" s="39">
        <f>SUM(C275,E275,G275,I275,K275,M275,O275,Q275,S275)/9</f>
        <v>1</v>
      </c>
      <c r="V275" s="70">
        <f>(U275/X272)</f>
        <v>1</v>
      </c>
    </row>
    <row r="276" spans="1:24" ht="15.75" thickBot="1" x14ac:dyDescent="0.3">
      <c r="X276" s="65">
        <v>0.45</v>
      </c>
    </row>
    <row r="277" spans="1:24" ht="15.75" thickBot="1" x14ac:dyDescent="0.3">
      <c r="A277" s="97" t="s">
        <v>123</v>
      </c>
      <c r="B277" s="103" t="s">
        <v>58</v>
      </c>
      <c r="C277" s="103"/>
      <c r="D277" s="90" t="s">
        <v>0</v>
      </c>
      <c r="E277" s="90"/>
      <c r="F277" s="90" t="s">
        <v>1</v>
      </c>
      <c r="G277" s="90"/>
      <c r="H277" s="90" t="s">
        <v>2</v>
      </c>
      <c r="I277" s="90"/>
      <c r="J277" s="90" t="s">
        <v>183</v>
      </c>
      <c r="K277" s="90"/>
      <c r="L277" s="90" t="s">
        <v>187</v>
      </c>
      <c r="M277" s="90"/>
      <c r="N277" s="90" t="s">
        <v>188</v>
      </c>
      <c r="O277" s="90"/>
      <c r="P277" s="90" t="s">
        <v>189</v>
      </c>
      <c r="Q277" s="90"/>
      <c r="R277" s="90" t="s">
        <v>192</v>
      </c>
      <c r="S277" s="90"/>
      <c r="T277" s="90" t="s">
        <v>3</v>
      </c>
      <c r="U277" s="90"/>
      <c r="V277" s="102"/>
      <c r="X277" s="65">
        <v>0.6</v>
      </c>
    </row>
    <row r="278" spans="1:24" ht="15.75" thickBot="1" x14ac:dyDescent="0.3">
      <c r="A278" s="98"/>
      <c r="B278" s="8" t="s">
        <v>81</v>
      </c>
      <c r="C278" s="8" t="s">
        <v>186</v>
      </c>
      <c r="D278" s="8" t="s">
        <v>81</v>
      </c>
      <c r="E278" s="8" t="s">
        <v>186</v>
      </c>
      <c r="F278" s="8" t="s">
        <v>81</v>
      </c>
      <c r="G278" s="8" t="s">
        <v>186</v>
      </c>
      <c r="H278" s="8" t="s">
        <v>81</v>
      </c>
      <c r="I278" s="8" t="s">
        <v>186</v>
      </c>
      <c r="J278" s="8" t="s">
        <v>81</v>
      </c>
      <c r="K278" s="8" t="s">
        <v>186</v>
      </c>
      <c r="L278" s="8" t="s">
        <v>81</v>
      </c>
      <c r="M278" s="8" t="s">
        <v>186</v>
      </c>
      <c r="N278" s="8" t="s">
        <v>81</v>
      </c>
      <c r="O278" s="8" t="s">
        <v>186</v>
      </c>
      <c r="P278" s="8" t="s">
        <v>81</v>
      </c>
      <c r="Q278" s="8" t="s">
        <v>186</v>
      </c>
      <c r="R278" s="8" t="s">
        <v>81</v>
      </c>
      <c r="S278" s="8" t="s">
        <v>186</v>
      </c>
      <c r="T278" s="8" t="s">
        <v>182</v>
      </c>
      <c r="U278" s="8" t="s">
        <v>186</v>
      </c>
      <c r="V278" s="23" t="s">
        <v>5</v>
      </c>
      <c r="X278" s="65">
        <v>0.6</v>
      </c>
    </row>
    <row r="279" spans="1:24" ht="45.75" thickBot="1" x14ac:dyDescent="0.3">
      <c r="A279" s="24" t="s">
        <v>137</v>
      </c>
      <c r="B279" s="10" t="s">
        <v>148</v>
      </c>
      <c r="C279" s="21">
        <v>0.6</v>
      </c>
      <c r="D279" s="10" t="s">
        <v>148</v>
      </c>
      <c r="E279" s="21">
        <v>0.8</v>
      </c>
      <c r="F279" s="10" t="s">
        <v>148</v>
      </c>
      <c r="G279" s="21">
        <v>1</v>
      </c>
      <c r="H279" s="10" t="s">
        <v>148</v>
      </c>
      <c r="I279" s="21">
        <v>0.9</v>
      </c>
      <c r="J279" s="10" t="s">
        <v>148</v>
      </c>
      <c r="K279" s="21">
        <v>1</v>
      </c>
      <c r="L279" s="10" t="s">
        <v>148</v>
      </c>
      <c r="M279" s="22">
        <v>0</v>
      </c>
      <c r="N279" s="10" t="s">
        <v>148</v>
      </c>
      <c r="O279" s="22">
        <v>0.56999999999999995</v>
      </c>
      <c r="P279" s="10" t="s">
        <v>148</v>
      </c>
      <c r="Q279" s="22">
        <v>0.67</v>
      </c>
      <c r="R279" s="10" t="s">
        <v>148</v>
      </c>
      <c r="S279" s="22">
        <v>0.67</v>
      </c>
      <c r="T279" s="10" t="s">
        <v>148</v>
      </c>
      <c r="U279" s="21">
        <f>SUM(C279,E279,G279,I279,K279,M279,O279,Q279,S279)/9</f>
        <v>0.69</v>
      </c>
      <c r="V279" s="59">
        <f t="shared" ref="V279:V285" si="42">(U279/X276)</f>
        <v>1.5333333333333332</v>
      </c>
      <c r="X279" s="65">
        <v>0.4</v>
      </c>
    </row>
    <row r="280" spans="1:24" ht="30.75" thickBot="1" x14ac:dyDescent="0.3">
      <c r="A280" s="24" t="s">
        <v>138</v>
      </c>
      <c r="B280" s="10" t="s">
        <v>149</v>
      </c>
      <c r="C280" s="21">
        <v>1</v>
      </c>
      <c r="D280" s="10" t="s">
        <v>149</v>
      </c>
      <c r="E280" s="21">
        <v>1</v>
      </c>
      <c r="F280" s="10" t="s">
        <v>149</v>
      </c>
      <c r="G280" s="21">
        <v>1</v>
      </c>
      <c r="H280" s="10" t="s">
        <v>149</v>
      </c>
      <c r="I280" s="21">
        <v>1</v>
      </c>
      <c r="J280" s="10" t="s">
        <v>149</v>
      </c>
      <c r="K280" s="21">
        <v>0.88</v>
      </c>
      <c r="L280" s="10" t="s">
        <v>149</v>
      </c>
      <c r="M280" s="22">
        <v>0</v>
      </c>
      <c r="N280" s="10" t="s">
        <v>149</v>
      </c>
      <c r="O280" s="22">
        <v>0</v>
      </c>
      <c r="P280" s="10" t="s">
        <v>149</v>
      </c>
      <c r="Q280" s="22">
        <v>0.67</v>
      </c>
      <c r="R280" s="10" t="s">
        <v>149</v>
      </c>
      <c r="S280" s="22">
        <v>0.92</v>
      </c>
      <c r="T280" s="10" t="s">
        <v>149</v>
      </c>
      <c r="U280" s="21">
        <f t="shared" ref="U280:U290" si="43">SUM(C280,E280,G280,I280,K280,M280,O280,Q280,S280)/9</f>
        <v>0.71888888888888891</v>
      </c>
      <c r="V280" s="59">
        <f t="shared" si="42"/>
        <v>1.1981481481481482</v>
      </c>
      <c r="X280" s="65">
        <v>0.95</v>
      </c>
    </row>
    <row r="281" spans="1:24" ht="30.75" thickBot="1" x14ac:dyDescent="0.3">
      <c r="A281" s="24" t="s">
        <v>139</v>
      </c>
      <c r="B281" s="10" t="s">
        <v>149</v>
      </c>
      <c r="C281" s="21">
        <v>0.8</v>
      </c>
      <c r="D281" s="10" t="s">
        <v>149</v>
      </c>
      <c r="E281" s="21">
        <v>1</v>
      </c>
      <c r="F281" s="10" t="s">
        <v>149</v>
      </c>
      <c r="G281" s="21">
        <v>1</v>
      </c>
      <c r="H281" s="10" t="s">
        <v>149</v>
      </c>
      <c r="I281" s="21">
        <v>1</v>
      </c>
      <c r="J281" s="10" t="s">
        <v>149</v>
      </c>
      <c r="K281" s="21">
        <v>1</v>
      </c>
      <c r="L281" s="10" t="s">
        <v>149</v>
      </c>
      <c r="M281" s="22">
        <v>0</v>
      </c>
      <c r="N281" s="10" t="s">
        <v>149</v>
      </c>
      <c r="O281" s="22">
        <v>1</v>
      </c>
      <c r="P281" s="10" t="s">
        <v>149</v>
      </c>
      <c r="Q281" s="22">
        <v>0.67</v>
      </c>
      <c r="R281" s="10" t="s">
        <v>149</v>
      </c>
      <c r="S281" s="22">
        <v>0.92</v>
      </c>
      <c r="T281" s="10" t="s">
        <v>149</v>
      </c>
      <c r="U281" s="21">
        <f t="shared" si="43"/>
        <v>0.82111111111111112</v>
      </c>
      <c r="V281" s="59">
        <f t="shared" si="42"/>
        <v>1.3685185185185187</v>
      </c>
      <c r="X281" s="65">
        <v>0.5</v>
      </c>
    </row>
    <row r="282" spans="1:24" ht="30.75" thickBot="1" x14ac:dyDescent="0.3">
      <c r="A282" s="24" t="s">
        <v>140</v>
      </c>
      <c r="B282" s="10" t="s">
        <v>150</v>
      </c>
      <c r="C282" s="22">
        <v>0.21490000000000001</v>
      </c>
      <c r="D282" s="10" t="s">
        <v>150</v>
      </c>
      <c r="E282" s="21">
        <v>0.37</v>
      </c>
      <c r="F282" s="10" t="s">
        <v>150</v>
      </c>
      <c r="G282" s="21">
        <v>0.38</v>
      </c>
      <c r="H282" s="10" t="s">
        <v>150</v>
      </c>
      <c r="I282" s="21">
        <v>0.3</v>
      </c>
      <c r="J282" s="10" t="s">
        <v>150</v>
      </c>
      <c r="K282" s="21">
        <v>0.38</v>
      </c>
      <c r="L282" s="10" t="s">
        <v>150</v>
      </c>
      <c r="M282" s="21">
        <v>0.39</v>
      </c>
      <c r="N282" s="10" t="s">
        <v>150</v>
      </c>
      <c r="O282" s="21">
        <v>0.39</v>
      </c>
      <c r="P282" s="10" t="s">
        <v>150</v>
      </c>
      <c r="Q282" s="21">
        <v>0.43</v>
      </c>
      <c r="R282" s="10" t="s">
        <v>150</v>
      </c>
      <c r="S282" s="21">
        <v>0.4</v>
      </c>
      <c r="T282" s="10" t="s">
        <v>150</v>
      </c>
      <c r="U282" s="21">
        <f t="shared" si="43"/>
        <v>0.36165555555555556</v>
      </c>
      <c r="V282" s="59">
        <f t="shared" si="42"/>
        <v>0.90413888888888883</v>
      </c>
      <c r="X282" s="65">
        <v>0.5</v>
      </c>
    </row>
    <row r="283" spans="1:24" ht="30.75" thickBot="1" x14ac:dyDescent="0.3">
      <c r="A283" s="24" t="s">
        <v>141</v>
      </c>
      <c r="B283" s="10" t="s">
        <v>151</v>
      </c>
      <c r="C283" s="21">
        <v>1</v>
      </c>
      <c r="D283" s="10" t="s">
        <v>151</v>
      </c>
      <c r="E283" s="21">
        <v>1</v>
      </c>
      <c r="F283" s="10" t="s">
        <v>151</v>
      </c>
      <c r="G283" s="21">
        <v>1</v>
      </c>
      <c r="H283" s="10" t="s">
        <v>151</v>
      </c>
      <c r="I283" s="21">
        <v>1</v>
      </c>
      <c r="J283" s="10" t="s">
        <v>151</v>
      </c>
      <c r="K283" s="21">
        <v>1</v>
      </c>
      <c r="L283" s="10" t="s">
        <v>151</v>
      </c>
      <c r="M283" s="21">
        <v>1</v>
      </c>
      <c r="N283" s="10" t="s">
        <v>151</v>
      </c>
      <c r="O283" s="21">
        <v>1</v>
      </c>
      <c r="P283" s="10" t="s">
        <v>151</v>
      </c>
      <c r="Q283" s="21">
        <v>1</v>
      </c>
      <c r="R283" s="10" t="s">
        <v>151</v>
      </c>
      <c r="S283" s="21">
        <v>1</v>
      </c>
      <c r="T283" s="10" t="s">
        <v>151</v>
      </c>
      <c r="U283" s="21">
        <f t="shared" si="43"/>
        <v>1</v>
      </c>
      <c r="V283" s="59">
        <f t="shared" si="42"/>
        <v>1.0526315789473684</v>
      </c>
      <c r="X283" s="65">
        <v>0.2</v>
      </c>
    </row>
    <row r="284" spans="1:24" ht="30.75" thickBot="1" x14ac:dyDescent="0.3">
      <c r="A284" s="24" t="s">
        <v>142</v>
      </c>
      <c r="B284" s="10" t="s">
        <v>152</v>
      </c>
      <c r="C284" s="21">
        <v>0.5</v>
      </c>
      <c r="D284" s="10" t="s">
        <v>152</v>
      </c>
      <c r="E284" s="21">
        <v>0.48</v>
      </c>
      <c r="F284" s="10" t="s">
        <v>152</v>
      </c>
      <c r="G284" s="21">
        <v>0.52</v>
      </c>
      <c r="H284" s="10" t="s">
        <v>152</v>
      </c>
      <c r="I284" s="21">
        <v>0.54</v>
      </c>
      <c r="J284" s="10" t="s">
        <v>152</v>
      </c>
      <c r="K284" s="21">
        <v>0.52</v>
      </c>
      <c r="L284" s="10" t="s">
        <v>152</v>
      </c>
      <c r="M284" s="21">
        <v>0.54</v>
      </c>
      <c r="N284" s="10" t="s">
        <v>152</v>
      </c>
      <c r="O284" s="21">
        <v>0.55000000000000004</v>
      </c>
      <c r="P284" s="10" t="s">
        <v>152</v>
      </c>
      <c r="Q284" s="21">
        <v>0.55000000000000004</v>
      </c>
      <c r="R284" s="10" t="s">
        <v>152</v>
      </c>
      <c r="S284" s="21">
        <v>0.55000000000000004</v>
      </c>
      <c r="T284" s="10" t="s">
        <v>152</v>
      </c>
      <c r="U284" s="21">
        <f t="shared" si="43"/>
        <v>0.52777777777777779</v>
      </c>
      <c r="V284" s="59">
        <f t="shared" si="42"/>
        <v>1.0555555555555556</v>
      </c>
      <c r="X284" s="66">
        <v>4.3999999999999997E-2</v>
      </c>
    </row>
    <row r="285" spans="1:24" ht="45.75" thickBot="1" x14ac:dyDescent="0.3">
      <c r="A285" s="24" t="s">
        <v>143</v>
      </c>
      <c r="B285" s="10" t="s">
        <v>152</v>
      </c>
      <c r="C285" s="22">
        <v>0.49909999999999999</v>
      </c>
      <c r="D285" s="10" t="s">
        <v>152</v>
      </c>
      <c r="E285" s="21">
        <v>0.47</v>
      </c>
      <c r="F285" s="10" t="s">
        <v>152</v>
      </c>
      <c r="G285" s="21">
        <v>0.46</v>
      </c>
      <c r="H285" s="10" t="s">
        <v>152</v>
      </c>
      <c r="I285" s="21">
        <v>0.45</v>
      </c>
      <c r="J285" s="10" t="s">
        <v>152</v>
      </c>
      <c r="K285" s="21">
        <v>0.47</v>
      </c>
      <c r="L285" s="10" t="s">
        <v>152</v>
      </c>
      <c r="M285" s="22">
        <v>0.48</v>
      </c>
      <c r="N285" s="10" t="s">
        <v>152</v>
      </c>
      <c r="O285" s="22">
        <v>0.47</v>
      </c>
      <c r="P285" s="10" t="s">
        <v>152</v>
      </c>
      <c r="Q285" s="22">
        <v>0.45</v>
      </c>
      <c r="R285" s="10" t="s">
        <v>152</v>
      </c>
      <c r="S285" s="22">
        <v>0.45</v>
      </c>
      <c r="T285" s="10" t="s">
        <v>152</v>
      </c>
      <c r="U285" s="21">
        <f t="shared" si="43"/>
        <v>0.46656666666666674</v>
      </c>
      <c r="V285" s="59">
        <f t="shared" si="42"/>
        <v>0.93313333333333348</v>
      </c>
      <c r="X285" s="65">
        <v>0.2</v>
      </c>
    </row>
    <row r="286" spans="1:24" ht="30.75" thickBot="1" x14ac:dyDescent="0.3">
      <c r="A286" s="24" t="s">
        <v>155</v>
      </c>
      <c r="B286" s="10" t="s">
        <v>153</v>
      </c>
      <c r="C286" s="22">
        <v>0.16689999999999999</v>
      </c>
      <c r="D286" s="10" t="s">
        <v>153</v>
      </c>
      <c r="E286" s="22">
        <v>0.1303</v>
      </c>
      <c r="F286" s="10" t="s">
        <v>153</v>
      </c>
      <c r="G286" s="22">
        <v>0.12670000000000001</v>
      </c>
      <c r="H286" s="10" t="s">
        <v>153</v>
      </c>
      <c r="I286" s="22">
        <v>0.1421</v>
      </c>
      <c r="J286" s="10" t="s">
        <v>153</v>
      </c>
      <c r="K286" s="22">
        <v>0.14530000000000001</v>
      </c>
      <c r="L286" s="10" t="s">
        <v>153</v>
      </c>
      <c r="M286" s="22">
        <v>0.16489999999999999</v>
      </c>
      <c r="N286" s="10" t="s">
        <v>153</v>
      </c>
      <c r="O286" s="22">
        <v>0.15229999999999999</v>
      </c>
      <c r="P286" s="10" t="s">
        <v>153</v>
      </c>
      <c r="Q286" s="22">
        <v>0.1595</v>
      </c>
      <c r="R286" s="10" t="s">
        <v>153</v>
      </c>
      <c r="S286" s="22">
        <v>0.16619999999999999</v>
      </c>
      <c r="T286" s="10" t="s">
        <v>153</v>
      </c>
      <c r="U286" s="21">
        <f t="shared" si="43"/>
        <v>0.15046666666666667</v>
      </c>
      <c r="V286" s="59">
        <f>(X283/U286)</f>
        <v>1.329198050509526</v>
      </c>
      <c r="X286" s="65">
        <v>1</v>
      </c>
    </row>
    <row r="287" spans="1:24" ht="30.75" thickBot="1" x14ac:dyDescent="0.3">
      <c r="A287" s="24" t="s">
        <v>144</v>
      </c>
      <c r="B287" s="14">
        <v>5.7000000000000002E-2</v>
      </c>
      <c r="C287" s="18">
        <v>9.6000000000000002E-2</v>
      </c>
      <c r="D287" s="14">
        <v>5.7000000000000002E-2</v>
      </c>
      <c r="E287" s="22">
        <v>8.1000000000000003E-2</v>
      </c>
      <c r="F287" s="14">
        <v>5.7000000000000002E-2</v>
      </c>
      <c r="G287" s="18">
        <v>6.2E-2</v>
      </c>
      <c r="H287" s="14">
        <v>5.7000000000000002E-2</v>
      </c>
      <c r="I287" s="18">
        <v>5.3999999999999999E-2</v>
      </c>
      <c r="J287" s="18">
        <v>5.7000000000000002E-2</v>
      </c>
      <c r="K287" s="18">
        <v>4.9000000000000002E-2</v>
      </c>
      <c r="L287" s="18">
        <v>5.7000000000000002E-2</v>
      </c>
      <c r="M287" s="18">
        <v>6.2E-2</v>
      </c>
      <c r="N287" s="18">
        <v>5.7000000000000002E-2</v>
      </c>
      <c r="O287" s="21">
        <v>7.0000000000000007E-2</v>
      </c>
      <c r="P287" s="18">
        <v>5.7000000000000002E-2</v>
      </c>
      <c r="Q287" s="18">
        <v>8.2000000000000003E-2</v>
      </c>
      <c r="R287" s="18">
        <v>5.7000000000000002E-2</v>
      </c>
      <c r="S287" s="21" t="s">
        <v>184</v>
      </c>
      <c r="T287" s="14">
        <v>5.7000000000000002E-2</v>
      </c>
      <c r="U287" s="21">
        <f t="shared" si="43"/>
        <v>6.1777777777777772E-2</v>
      </c>
      <c r="V287" s="59">
        <f>(U287/X284)</f>
        <v>1.404040404040404</v>
      </c>
      <c r="X287" s="65">
        <v>0.8</v>
      </c>
    </row>
    <row r="288" spans="1:24" ht="30.75" thickBot="1" x14ac:dyDescent="0.3">
      <c r="A288" s="24" t="s">
        <v>145</v>
      </c>
      <c r="B288" s="10" t="s">
        <v>153</v>
      </c>
      <c r="C288" s="21">
        <v>0.08</v>
      </c>
      <c r="D288" s="10" t="s">
        <v>153</v>
      </c>
      <c r="E288" s="21">
        <v>0.08</v>
      </c>
      <c r="F288" s="10" t="s">
        <v>153</v>
      </c>
      <c r="G288" s="21">
        <v>0.15</v>
      </c>
      <c r="H288" s="10" t="s">
        <v>153</v>
      </c>
      <c r="I288" s="21">
        <v>0.14000000000000001</v>
      </c>
      <c r="J288" s="10" t="s">
        <v>153</v>
      </c>
      <c r="K288" s="21">
        <v>0.09</v>
      </c>
      <c r="L288" s="10" t="s">
        <v>153</v>
      </c>
      <c r="M288" s="21">
        <v>0.15</v>
      </c>
      <c r="N288" s="10" t="s">
        <v>153</v>
      </c>
      <c r="O288" s="21">
        <v>0.09</v>
      </c>
      <c r="P288" s="10" t="s">
        <v>153</v>
      </c>
      <c r="Q288" s="21" t="s">
        <v>184</v>
      </c>
      <c r="R288" s="10" t="s">
        <v>153</v>
      </c>
      <c r="S288" s="21" t="s">
        <v>184</v>
      </c>
      <c r="T288" s="10" t="s">
        <v>153</v>
      </c>
      <c r="U288" s="21">
        <f t="shared" si="43"/>
        <v>8.666666666666667E-2</v>
      </c>
      <c r="V288" s="59">
        <f>(X285/U288)</f>
        <v>2.3076923076923079</v>
      </c>
      <c r="X288" s="65">
        <v>1</v>
      </c>
    </row>
    <row r="289" spans="1:24" ht="45.75" thickBot="1" x14ac:dyDescent="0.3">
      <c r="A289" s="24" t="s">
        <v>156</v>
      </c>
      <c r="B289" s="15">
        <v>0.8</v>
      </c>
      <c r="C289" s="21" t="s">
        <v>184</v>
      </c>
      <c r="D289" s="15">
        <v>0.8</v>
      </c>
      <c r="E289" s="21" t="s">
        <v>184</v>
      </c>
      <c r="F289" s="15">
        <v>0.8</v>
      </c>
      <c r="G289" s="21" t="s">
        <v>184</v>
      </c>
      <c r="H289" s="15">
        <v>0.8</v>
      </c>
      <c r="I289" s="21" t="s">
        <v>184</v>
      </c>
      <c r="J289" s="15">
        <v>0.8</v>
      </c>
      <c r="K289" s="21" t="s">
        <v>184</v>
      </c>
      <c r="L289" s="15">
        <v>0.8</v>
      </c>
      <c r="M289" s="21" t="s">
        <v>184</v>
      </c>
      <c r="N289" s="15">
        <v>0.8</v>
      </c>
      <c r="O289" s="21" t="s">
        <v>184</v>
      </c>
      <c r="P289" s="15">
        <v>0.8</v>
      </c>
      <c r="Q289" s="21" t="s">
        <v>184</v>
      </c>
      <c r="R289" s="15">
        <v>0.8</v>
      </c>
      <c r="S289" s="21" t="s">
        <v>184</v>
      </c>
      <c r="T289" s="15">
        <v>0.8</v>
      </c>
      <c r="U289" s="21">
        <f t="shared" si="43"/>
        <v>0</v>
      </c>
      <c r="V289" s="59">
        <f>(U289/X286)</f>
        <v>0</v>
      </c>
    </row>
    <row r="290" spans="1:24" ht="45.75" thickBot="1" x14ac:dyDescent="0.3">
      <c r="A290" s="24" t="s">
        <v>146</v>
      </c>
      <c r="B290" s="10" t="s">
        <v>154</v>
      </c>
      <c r="C290" s="21" t="s">
        <v>184</v>
      </c>
      <c r="D290" s="10" t="s">
        <v>154</v>
      </c>
      <c r="E290" s="21" t="s">
        <v>184</v>
      </c>
      <c r="F290" s="10" t="s">
        <v>154</v>
      </c>
      <c r="G290" s="21" t="s">
        <v>184</v>
      </c>
      <c r="H290" s="10" t="s">
        <v>154</v>
      </c>
      <c r="I290" s="21" t="s">
        <v>184</v>
      </c>
      <c r="J290" s="10" t="s">
        <v>154</v>
      </c>
      <c r="K290" s="21" t="s">
        <v>184</v>
      </c>
      <c r="L290" s="10" t="s">
        <v>154</v>
      </c>
      <c r="M290" s="21" t="s">
        <v>184</v>
      </c>
      <c r="N290" s="10" t="s">
        <v>154</v>
      </c>
      <c r="O290" s="21" t="s">
        <v>184</v>
      </c>
      <c r="P290" s="10" t="s">
        <v>154</v>
      </c>
      <c r="Q290" s="21" t="s">
        <v>184</v>
      </c>
      <c r="R290" s="10" t="s">
        <v>154</v>
      </c>
      <c r="S290" s="21" t="s">
        <v>184</v>
      </c>
      <c r="T290" s="10" t="s">
        <v>154</v>
      </c>
      <c r="U290" s="21">
        <f t="shared" si="43"/>
        <v>0</v>
      </c>
      <c r="V290" s="59">
        <f>(U290/X287)</f>
        <v>0</v>
      </c>
    </row>
    <row r="291" spans="1:24" ht="30.75" thickBot="1" x14ac:dyDescent="0.3">
      <c r="A291" s="26" t="s">
        <v>147</v>
      </c>
      <c r="B291" s="39">
        <v>1</v>
      </c>
      <c r="C291" s="51">
        <v>1</v>
      </c>
      <c r="D291" s="39">
        <v>1</v>
      </c>
      <c r="E291" s="51">
        <v>1</v>
      </c>
      <c r="F291" s="39">
        <v>1</v>
      </c>
      <c r="G291" s="51">
        <v>1</v>
      </c>
      <c r="H291" s="39">
        <v>1</v>
      </c>
      <c r="I291" s="51">
        <v>1</v>
      </c>
      <c r="J291" s="39">
        <v>1</v>
      </c>
      <c r="K291" s="51">
        <v>1</v>
      </c>
      <c r="L291" s="39">
        <v>1</v>
      </c>
      <c r="M291" s="51">
        <v>1</v>
      </c>
      <c r="N291" s="39">
        <v>1</v>
      </c>
      <c r="O291" s="39">
        <v>1</v>
      </c>
      <c r="P291" s="39">
        <v>1</v>
      </c>
      <c r="Q291" s="39">
        <v>1</v>
      </c>
      <c r="R291" s="39">
        <v>1</v>
      </c>
      <c r="S291" s="39">
        <v>1</v>
      </c>
      <c r="T291" s="39">
        <v>1</v>
      </c>
      <c r="U291" s="39">
        <f>SUM(C291,E291,G291,I291,K291,M291,O291,Q291,S291)/9</f>
        <v>1</v>
      </c>
      <c r="V291" s="70">
        <f>(U291/X288)</f>
        <v>1</v>
      </c>
    </row>
    <row r="292" spans="1:24" ht="15.75" thickBot="1" x14ac:dyDescent="0.3">
      <c r="X292" s="65">
        <v>0.45</v>
      </c>
    </row>
    <row r="293" spans="1:24" ht="15.75" thickBot="1" x14ac:dyDescent="0.3">
      <c r="A293" s="97" t="s">
        <v>124</v>
      </c>
      <c r="B293" s="103" t="s">
        <v>58</v>
      </c>
      <c r="C293" s="103"/>
      <c r="D293" s="90" t="s">
        <v>0</v>
      </c>
      <c r="E293" s="90"/>
      <c r="F293" s="90" t="s">
        <v>1</v>
      </c>
      <c r="G293" s="90"/>
      <c r="H293" s="90" t="s">
        <v>2</v>
      </c>
      <c r="I293" s="90"/>
      <c r="J293" s="90" t="s">
        <v>183</v>
      </c>
      <c r="K293" s="90"/>
      <c r="L293" s="90" t="s">
        <v>187</v>
      </c>
      <c r="M293" s="90"/>
      <c r="N293" s="90" t="s">
        <v>188</v>
      </c>
      <c r="O293" s="90"/>
      <c r="P293" s="90" t="s">
        <v>189</v>
      </c>
      <c r="Q293" s="90"/>
      <c r="R293" s="90" t="s">
        <v>192</v>
      </c>
      <c r="S293" s="90"/>
      <c r="T293" s="90" t="s">
        <v>3</v>
      </c>
      <c r="U293" s="90"/>
      <c r="V293" s="102"/>
      <c r="X293" s="65">
        <v>0.6</v>
      </c>
    </row>
    <row r="294" spans="1:24" ht="15.75" thickBot="1" x14ac:dyDescent="0.3">
      <c r="A294" s="98"/>
      <c r="B294" s="8" t="s">
        <v>81</v>
      </c>
      <c r="C294" s="8" t="s">
        <v>186</v>
      </c>
      <c r="D294" s="8" t="s">
        <v>81</v>
      </c>
      <c r="E294" s="8" t="s">
        <v>186</v>
      </c>
      <c r="F294" s="8" t="s">
        <v>81</v>
      </c>
      <c r="G294" s="8" t="s">
        <v>186</v>
      </c>
      <c r="H294" s="8" t="s">
        <v>81</v>
      </c>
      <c r="I294" s="8" t="s">
        <v>186</v>
      </c>
      <c r="J294" s="8" t="s">
        <v>81</v>
      </c>
      <c r="K294" s="8" t="s">
        <v>186</v>
      </c>
      <c r="L294" s="8" t="s">
        <v>81</v>
      </c>
      <c r="M294" s="8" t="s">
        <v>186</v>
      </c>
      <c r="N294" s="8" t="s">
        <v>81</v>
      </c>
      <c r="O294" s="8" t="s">
        <v>186</v>
      </c>
      <c r="P294" s="8" t="s">
        <v>81</v>
      </c>
      <c r="Q294" s="8" t="s">
        <v>186</v>
      </c>
      <c r="R294" s="8" t="s">
        <v>81</v>
      </c>
      <c r="S294" s="8" t="s">
        <v>186</v>
      </c>
      <c r="T294" s="8" t="s">
        <v>182</v>
      </c>
      <c r="U294" s="8" t="s">
        <v>186</v>
      </c>
      <c r="V294" s="23" t="s">
        <v>5</v>
      </c>
      <c r="X294" s="65">
        <v>0.6</v>
      </c>
    </row>
    <row r="295" spans="1:24" ht="45.75" thickBot="1" x14ac:dyDescent="0.3">
      <c r="A295" s="24" t="s">
        <v>137</v>
      </c>
      <c r="B295" s="10" t="s">
        <v>148</v>
      </c>
      <c r="C295" s="21">
        <v>1</v>
      </c>
      <c r="D295" s="10" t="s">
        <v>148</v>
      </c>
      <c r="E295" s="21">
        <v>0.71</v>
      </c>
      <c r="F295" s="10" t="s">
        <v>148</v>
      </c>
      <c r="G295" s="21">
        <v>0.86</v>
      </c>
      <c r="H295" s="10" t="s">
        <v>148</v>
      </c>
      <c r="I295" s="21">
        <v>1</v>
      </c>
      <c r="J295" s="10" t="s">
        <v>148</v>
      </c>
      <c r="K295" s="21">
        <v>1</v>
      </c>
      <c r="L295" s="10" t="s">
        <v>148</v>
      </c>
      <c r="M295" s="22">
        <v>0.64</v>
      </c>
      <c r="N295" s="10" t="s">
        <v>148</v>
      </c>
      <c r="O295" s="22">
        <v>0.91</v>
      </c>
      <c r="P295" s="10" t="s">
        <v>148</v>
      </c>
      <c r="Q295" s="22">
        <v>0.8</v>
      </c>
      <c r="R295" s="10" t="s">
        <v>148</v>
      </c>
      <c r="S295" s="22">
        <v>0.83</v>
      </c>
      <c r="T295" s="10" t="s">
        <v>148</v>
      </c>
      <c r="U295" s="21">
        <f>SUM(C295,E295,G295,I295,K295,M295,O295,Q295,S295)/9</f>
        <v>0.86111111111111116</v>
      </c>
      <c r="V295" s="59">
        <f t="shared" ref="V295:V301" si="44">(U295/X292)</f>
        <v>1.9135802469135803</v>
      </c>
      <c r="X295" s="65">
        <v>0.4</v>
      </c>
    </row>
    <row r="296" spans="1:24" ht="30.75" thickBot="1" x14ac:dyDescent="0.3">
      <c r="A296" s="24" t="s">
        <v>138</v>
      </c>
      <c r="B296" s="10" t="s">
        <v>149</v>
      </c>
      <c r="C296" s="21">
        <v>1</v>
      </c>
      <c r="D296" s="10" t="s">
        <v>149</v>
      </c>
      <c r="E296" s="21">
        <v>0.94</v>
      </c>
      <c r="F296" s="10" t="s">
        <v>149</v>
      </c>
      <c r="G296" s="21">
        <v>1</v>
      </c>
      <c r="H296" s="10" t="s">
        <v>149</v>
      </c>
      <c r="I296" s="21">
        <v>1</v>
      </c>
      <c r="J296" s="10" t="s">
        <v>149</v>
      </c>
      <c r="K296" s="21">
        <v>0.88</v>
      </c>
      <c r="L296" s="10" t="s">
        <v>149</v>
      </c>
      <c r="M296" s="22">
        <v>1</v>
      </c>
      <c r="N296" s="10" t="s">
        <v>149</v>
      </c>
      <c r="O296" s="22">
        <v>1</v>
      </c>
      <c r="P296" s="10" t="s">
        <v>149</v>
      </c>
      <c r="Q296" s="22">
        <v>1</v>
      </c>
      <c r="R296" s="10" t="s">
        <v>149</v>
      </c>
      <c r="S296" s="22">
        <v>1</v>
      </c>
      <c r="T296" s="10" t="s">
        <v>149</v>
      </c>
      <c r="U296" s="21">
        <f t="shared" ref="U296:U306" si="45">SUM(C296,E296,G296,I296,K296,M296,O296,Q296,S296)/9</f>
        <v>0.98</v>
      </c>
      <c r="V296" s="59">
        <f t="shared" si="44"/>
        <v>1.6333333333333333</v>
      </c>
      <c r="X296" s="65">
        <v>0.95</v>
      </c>
    </row>
    <row r="297" spans="1:24" ht="30.75" thickBot="1" x14ac:dyDescent="0.3">
      <c r="A297" s="24" t="s">
        <v>139</v>
      </c>
      <c r="B297" s="10" t="s">
        <v>149</v>
      </c>
      <c r="C297" s="21">
        <v>1</v>
      </c>
      <c r="D297" s="10" t="s">
        <v>149</v>
      </c>
      <c r="E297" s="21">
        <v>0.76</v>
      </c>
      <c r="F297" s="10" t="s">
        <v>149</v>
      </c>
      <c r="G297" s="21">
        <v>1</v>
      </c>
      <c r="H297" s="10" t="s">
        <v>149</v>
      </c>
      <c r="I297" s="21">
        <v>1</v>
      </c>
      <c r="J297" s="10" t="s">
        <v>149</v>
      </c>
      <c r="K297" s="21">
        <v>0.88</v>
      </c>
      <c r="L297" s="10" t="s">
        <v>149</v>
      </c>
      <c r="M297" s="22">
        <v>0.79</v>
      </c>
      <c r="N297" s="10" t="s">
        <v>149</v>
      </c>
      <c r="O297" s="22">
        <v>1</v>
      </c>
      <c r="P297" s="10" t="s">
        <v>149</v>
      </c>
      <c r="Q297" s="22">
        <v>0.9</v>
      </c>
      <c r="R297" s="10" t="s">
        <v>149</v>
      </c>
      <c r="S297" s="22">
        <v>1</v>
      </c>
      <c r="T297" s="10" t="s">
        <v>149</v>
      </c>
      <c r="U297" s="21">
        <f t="shared" si="45"/>
        <v>0.92555555555555558</v>
      </c>
      <c r="V297" s="59">
        <f t="shared" si="44"/>
        <v>1.5425925925925927</v>
      </c>
      <c r="X297" s="65">
        <v>0.5</v>
      </c>
    </row>
    <row r="298" spans="1:24" ht="30.75" thickBot="1" x14ac:dyDescent="0.3">
      <c r="A298" s="24" t="s">
        <v>140</v>
      </c>
      <c r="B298" s="10" t="s">
        <v>150</v>
      </c>
      <c r="C298" s="22">
        <v>0.22650000000000001</v>
      </c>
      <c r="D298" s="10" t="s">
        <v>150</v>
      </c>
      <c r="E298" s="21">
        <v>0.32</v>
      </c>
      <c r="F298" s="10" t="s">
        <v>150</v>
      </c>
      <c r="G298" s="21">
        <v>0.31</v>
      </c>
      <c r="H298" s="10" t="s">
        <v>150</v>
      </c>
      <c r="I298" s="21">
        <v>0.31</v>
      </c>
      <c r="J298" s="10" t="s">
        <v>150</v>
      </c>
      <c r="K298" s="21">
        <v>0.31</v>
      </c>
      <c r="L298" s="10" t="s">
        <v>150</v>
      </c>
      <c r="M298" s="21">
        <v>0.31</v>
      </c>
      <c r="N298" s="10" t="s">
        <v>150</v>
      </c>
      <c r="O298" s="21">
        <v>0.33</v>
      </c>
      <c r="P298" s="10" t="s">
        <v>150</v>
      </c>
      <c r="Q298" s="21">
        <v>0.33</v>
      </c>
      <c r="R298" s="10" t="s">
        <v>150</v>
      </c>
      <c r="S298" s="21">
        <v>0.36</v>
      </c>
      <c r="T298" s="10" t="s">
        <v>150</v>
      </c>
      <c r="U298" s="21">
        <f t="shared" si="45"/>
        <v>0.31183333333333335</v>
      </c>
      <c r="V298" s="59">
        <f t="shared" si="44"/>
        <v>0.77958333333333329</v>
      </c>
      <c r="X298" s="65">
        <v>0.5</v>
      </c>
    </row>
    <row r="299" spans="1:24" ht="30.75" thickBot="1" x14ac:dyDescent="0.3">
      <c r="A299" s="24" t="s">
        <v>141</v>
      </c>
      <c r="B299" s="10" t="s">
        <v>151</v>
      </c>
      <c r="C299" s="21">
        <v>1</v>
      </c>
      <c r="D299" s="10" t="s">
        <v>151</v>
      </c>
      <c r="E299" s="21">
        <v>1</v>
      </c>
      <c r="F299" s="10" t="s">
        <v>151</v>
      </c>
      <c r="G299" s="21">
        <v>1</v>
      </c>
      <c r="H299" s="10" t="s">
        <v>151</v>
      </c>
      <c r="I299" s="21">
        <v>0.86</v>
      </c>
      <c r="J299" s="10" t="s">
        <v>151</v>
      </c>
      <c r="K299" s="21">
        <v>1</v>
      </c>
      <c r="L299" s="10" t="s">
        <v>151</v>
      </c>
      <c r="M299" s="21">
        <v>1</v>
      </c>
      <c r="N299" s="10" t="s">
        <v>151</v>
      </c>
      <c r="O299" s="21">
        <v>1</v>
      </c>
      <c r="P299" s="10" t="s">
        <v>151</v>
      </c>
      <c r="Q299" s="21">
        <v>1</v>
      </c>
      <c r="R299" s="10" t="s">
        <v>151</v>
      </c>
      <c r="S299" s="21">
        <v>1</v>
      </c>
      <c r="T299" s="10" t="s">
        <v>151</v>
      </c>
      <c r="U299" s="21">
        <f t="shared" si="45"/>
        <v>0.98444444444444434</v>
      </c>
      <c r="V299" s="59">
        <f t="shared" si="44"/>
        <v>1.0362573099415204</v>
      </c>
      <c r="X299" s="65">
        <v>0.2</v>
      </c>
    </row>
    <row r="300" spans="1:24" ht="30.75" thickBot="1" x14ac:dyDescent="0.3">
      <c r="A300" s="24" t="s">
        <v>142</v>
      </c>
      <c r="B300" s="10" t="s">
        <v>152</v>
      </c>
      <c r="C300" s="21">
        <v>0.59</v>
      </c>
      <c r="D300" s="10" t="s">
        <v>152</v>
      </c>
      <c r="E300" s="21">
        <v>0.57999999999999996</v>
      </c>
      <c r="F300" s="10" t="s">
        <v>152</v>
      </c>
      <c r="G300" s="21">
        <v>0.64</v>
      </c>
      <c r="H300" s="10" t="s">
        <v>152</v>
      </c>
      <c r="I300" s="21">
        <v>0.65</v>
      </c>
      <c r="J300" s="10" t="s">
        <v>152</v>
      </c>
      <c r="K300" s="21">
        <v>0.61</v>
      </c>
      <c r="L300" s="10" t="s">
        <v>152</v>
      </c>
      <c r="M300" s="21">
        <v>0.63</v>
      </c>
      <c r="N300" s="10" t="s">
        <v>152</v>
      </c>
      <c r="O300" s="21">
        <v>0.62</v>
      </c>
      <c r="P300" s="10" t="s">
        <v>152</v>
      </c>
      <c r="Q300" s="21">
        <v>0.63</v>
      </c>
      <c r="R300" s="10" t="s">
        <v>152</v>
      </c>
      <c r="S300" s="21">
        <v>0.64</v>
      </c>
      <c r="T300" s="10" t="s">
        <v>152</v>
      </c>
      <c r="U300" s="21">
        <f t="shared" si="45"/>
        <v>0.62111111111111095</v>
      </c>
      <c r="V300" s="59">
        <f t="shared" si="44"/>
        <v>1.2422222222222219</v>
      </c>
      <c r="X300" s="66">
        <v>4.3999999999999997E-2</v>
      </c>
    </row>
    <row r="301" spans="1:24" ht="45.75" thickBot="1" x14ac:dyDescent="0.3">
      <c r="A301" s="24" t="s">
        <v>143</v>
      </c>
      <c r="B301" s="10" t="s">
        <v>152</v>
      </c>
      <c r="C301" s="22">
        <v>0.74829999999999997</v>
      </c>
      <c r="D301" s="10" t="s">
        <v>152</v>
      </c>
      <c r="E301" s="21">
        <v>0.72</v>
      </c>
      <c r="F301" s="10" t="s">
        <v>152</v>
      </c>
      <c r="G301" s="21">
        <v>0.72</v>
      </c>
      <c r="H301" s="10" t="s">
        <v>152</v>
      </c>
      <c r="I301" s="21">
        <v>0.73</v>
      </c>
      <c r="J301" s="10" t="s">
        <v>152</v>
      </c>
      <c r="K301" s="21">
        <v>0.7</v>
      </c>
      <c r="L301" s="10" t="s">
        <v>152</v>
      </c>
      <c r="M301" s="22">
        <v>0.72</v>
      </c>
      <c r="N301" s="10" t="s">
        <v>152</v>
      </c>
      <c r="O301" s="22">
        <v>0.67</v>
      </c>
      <c r="P301" s="10" t="s">
        <v>152</v>
      </c>
      <c r="Q301" s="22">
        <v>0.75</v>
      </c>
      <c r="R301" s="10" t="s">
        <v>152</v>
      </c>
      <c r="S301" s="22">
        <v>0.78</v>
      </c>
      <c r="T301" s="10" t="s">
        <v>152</v>
      </c>
      <c r="U301" s="21">
        <f t="shared" si="45"/>
        <v>0.72647777777777778</v>
      </c>
      <c r="V301" s="59">
        <f t="shared" si="44"/>
        <v>1.4529555555555556</v>
      </c>
      <c r="X301" s="65">
        <v>0.2</v>
      </c>
    </row>
    <row r="302" spans="1:24" ht="30.75" thickBot="1" x14ac:dyDescent="0.3">
      <c r="A302" s="24" t="s">
        <v>155</v>
      </c>
      <c r="B302" s="10" t="s">
        <v>153</v>
      </c>
      <c r="C302" s="22">
        <v>0.10829999999999999</v>
      </c>
      <c r="D302" s="10" t="s">
        <v>153</v>
      </c>
      <c r="E302" s="22">
        <v>0.106</v>
      </c>
      <c r="F302" s="10" t="s">
        <v>153</v>
      </c>
      <c r="G302" s="22">
        <v>0.12839999999999999</v>
      </c>
      <c r="H302" s="10" t="s">
        <v>153</v>
      </c>
      <c r="I302" s="22">
        <v>0.1201</v>
      </c>
      <c r="J302" s="10" t="s">
        <v>153</v>
      </c>
      <c r="K302" s="22">
        <v>0.12740000000000001</v>
      </c>
      <c r="L302" s="10" t="s">
        <v>153</v>
      </c>
      <c r="M302" s="22">
        <v>0.1181</v>
      </c>
      <c r="N302" s="10" t="s">
        <v>153</v>
      </c>
      <c r="O302" s="22">
        <v>0.1391</v>
      </c>
      <c r="P302" s="10" t="s">
        <v>153</v>
      </c>
      <c r="Q302" s="22">
        <v>0.12239999999999999</v>
      </c>
      <c r="R302" s="10" t="s">
        <v>153</v>
      </c>
      <c r="S302" s="22">
        <v>0.14660000000000001</v>
      </c>
      <c r="T302" s="10" t="s">
        <v>153</v>
      </c>
      <c r="U302" s="21">
        <f t="shared" si="45"/>
        <v>0.12404444444444446</v>
      </c>
      <c r="V302" s="59">
        <f>(X299/U302)</f>
        <v>1.6123253314224291</v>
      </c>
      <c r="X302" s="65">
        <v>1</v>
      </c>
    </row>
    <row r="303" spans="1:24" ht="30.75" thickBot="1" x14ac:dyDescent="0.3">
      <c r="A303" s="24" t="s">
        <v>144</v>
      </c>
      <c r="B303" s="14">
        <v>5.6000000000000001E-2</v>
      </c>
      <c r="C303" s="21">
        <v>0.1</v>
      </c>
      <c r="D303" s="14">
        <v>5.6000000000000001E-2</v>
      </c>
      <c r="E303" s="22">
        <v>5.0999999999999997E-2</v>
      </c>
      <c r="F303" s="14">
        <v>5.6000000000000001E-2</v>
      </c>
      <c r="G303" s="18">
        <v>6.8000000000000005E-2</v>
      </c>
      <c r="H303" s="14">
        <v>5.6000000000000001E-2</v>
      </c>
      <c r="I303" s="18">
        <v>8.8999999999999996E-2</v>
      </c>
      <c r="J303" s="14">
        <v>5.6000000000000001E-2</v>
      </c>
      <c r="K303" s="18">
        <v>3.2000000000000001E-2</v>
      </c>
      <c r="L303" s="14">
        <v>5.6000000000000001E-2</v>
      </c>
      <c r="M303" s="18">
        <v>3.9E-2</v>
      </c>
      <c r="N303" s="14">
        <v>5.6000000000000001E-2</v>
      </c>
      <c r="O303" s="21">
        <v>6.0999999999999999E-2</v>
      </c>
      <c r="P303" s="14">
        <v>5.6000000000000001E-2</v>
      </c>
      <c r="Q303" s="18">
        <v>4.9000000000000002E-2</v>
      </c>
      <c r="R303" s="14">
        <v>5.6000000000000001E-2</v>
      </c>
      <c r="S303" s="21" t="s">
        <v>184</v>
      </c>
      <c r="T303" s="14">
        <v>5.6000000000000001E-2</v>
      </c>
      <c r="U303" s="21">
        <f t="shared" si="45"/>
        <v>5.4333333333333324E-2</v>
      </c>
      <c r="V303" s="59">
        <f>(U303/X300)</f>
        <v>1.2348484848484846</v>
      </c>
      <c r="X303" s="65">
        <v>0.8</v>
      </c>
    </row>
    <row r="304" spans="1:24" ht="30.75" thickBot="1" x14ac:dyDescent="0.3">
      <c r="A304" s="24" t="s">
        <v>145</v>
      </c>
      <c r="B304" s="10" t="s">
        <v>153</v>
      </c>
      <c r="C304" s="21">
        <v>0.06</v>
      </c>
      <c r="D304" s="10" t="s">
        <v>153</v>
      </c>
      <c r="E304" s="21">
        <v>0.11</v>
      </c>
      <c r="F304" s="10" t="s">
        <v>153</v>
      </c>
      <c r="G304" s="21">
        <v>0.06</v>
      </c>
      <c r="H304" s="10" t="s">
        <v>153</v>
      </c>
      <c r="I304" s="21">
        <v>0.08</v>
      </c>
      <c r="J304" s="10" t="s">
        <v>153</v>
      </c>
      <c r="K304" s="21">
        <v>0.08</v>
      </c>
      <c r="L304" s="10" t="s">
        <v>153</v>
      </c>
      <c r="M304" s="21">
        <v>0.14000000000000001</v>
      </c>
      <c r="N304" s="10" t="s">
        <v>153</v>
      </c>
      <c r="O304" s="21">
        <v>7.0000000000000007E-2</v>
      </c>
      <c r="P304" s="10" t="s">
        <v>153</v>
      </c>
      <c r="Q304" s="21" t="s">
        <v>184</v>
      </c>
      <c r="R304" s="10" t="s">
        <v>153</v>
      </c>
      <c r="S304" s="21" t="s">
        <v>184</v>
      </c>
      <c r="T304" s="10" t="s">
        <v>153</v>
      </c>
      <c r="U304" s="21">
        <f t="shared" si="45"/>
        <v>6.666666666666668E-2</v>
      </c>
      <c r="V304" s="59">
        <f>(X301/U304)</f>
        <v>2.9999999999999996</v>
      </c>
      <c r="X304" s="65">
        <v>1</v>
      </c>
    </row>
    <row r="305" spans="1:24" ht="45.75" thickBot="1" x14ac:dyDescent="0.3">
      <c r="A305" s="24" t="s">
        <v>156</v>
      </c>
      <c r="B305" s="15">
        <v>0.8</v>
      </c>
      <c r="C305" s="21" t="s">
        <v>184</v>
      </c>
      <c r="D305" s="15">
        <v>0.8</v>
      </c>
      <c r="E305" s="21" t="s">
        <v>184</v>
      </c>
      <c r="F305" s="15">
        <v>0.8</v>
      </c>
      <c r="G305" s="21" t="s">
        <v>184</v>
      </c>
      <c r="H305" s="15">
        <v>0.8</v>
      </c>
      <c r="I305" s="21" t="s">
        <v>184</v>
      </c>
      <c r="J305" s="15">
        <v>0.8</v>
      </c>
      <c r="K305" s="21" t="s">
        <v>184</v>
      </c>
      <c r="L305" s="15">
        <v>0.8</v>
      </c>
      <c r="M305" s="21" t="s">
        <v>184</v>
      </c>
      <c r="N305" s="15">
        <v>0.8</v>
      </c>
      <c r="O305" s="21" t="s">
        <v>184</v>
      </c>
      <c r="P305" s="15">
        <v>0.8</v>
      </c>
      <c r="Q305" s="21" t="s">
        <v>184</v>
      </c>
      <c r="R305" s="15">
        <v>0.8</v>
      </c>
      <c r="S305" s="21" t="s">
        <v>184</v>
      </c>
      <c r="T305" s="15">
        <v>0.8</v>
      </c>
      <c r="U305" s="21">
        <f t="shared" si="45"/>
        <v>0</v>
      </c>
      <c r="V305" s="59">
        <f>(U305/X302)</f>
        <v>0</v>
      </c>
    </row>
    <row r="306" spans="1:24" ht="45.75" thickBot="1" x14ac:dyDescent="0.3">
      <c r="A306" s="24" t="s">
        <v>146</v>
      </c>
      <c r="B306" s="10" t="s">
        <v>154</v>
      </c>
      <c r="C306" s="21" t="s">
        <v>184</v>
      </c>
      <c r="D306" s="10" t="s">
        <v>154</v>
      </c>
      <c r="E306" s="21" t="s">
        <v>184</v>
      </c>
      <c r="F306" s="10" t="s">
        <v>154</v>
      </c>
      <c r="G306" s="21" t="s">
        <v>184</v>
      </c>
      <c r="H306" s="10" t="s">
        <v>154</v>
      </c>
      <c r="I306" s="21" t="s">
        <v>184</v>
      </c>
      <c r="J306" s="10" t="s">
        <v>154</v>
      </c>
      <c r="K306" s="21" t="s">
        <v>184</v>
      </c>
      <c r="L306" s="10" t="s">
        <v>154</v>
      </c>
      <c r="M306" s="21" t="s">
        <v>184</v>
      </c>
      <c r="N306" s="10" t="s">
        <v>154</v>
      </c>
      <c r="O306" s="21" t="s">
        <v>184</v>
      </c>
      <c r="P306" s="10" t="s">
        <v>154</v>
      </c>
      <c r="Q306" s="21" t="s">
        <v>184</v>
      </c>
      <c r="R306" s="10" t="s">
        <v>154</v>
      </c>
      <c r="S306" s="21" t="s">
        <v>184</v>
      </c>
      <c r="T306" s="10" t="s">
        <v>154</v>
      </c>
      <c r="U306" s="21">
        <f t="shared" si="45"/>
        <v>0</v>
      </c>
      <c r="V306" s="59">
        <f>(U306/X303)</f>
        <v>0</v>
      </c>
    </row>
    <row r="307" spans="1:24" ht="30.75" thickBot="1" x14ac:dyDescent="0.3">
      <c r="A307" s="26" t="s">
        <v>147</v>
      </c>
      <c r="B307" s="39">
        <v>1</v>
      </c>
      <c r="C307" s="51">
        <v>1</v>
      </c>
      <c r="D307" s="39">
        <v>1</v>
      </c>
      <c r="E307" s="51">
        <v>1</v>
      </c>
      <c r="F307" s="39">
        <v>1</v>
      </c>
      <c r="G307" s="51">
        <v>1</v>
      </c>
      <c r="H307" s="39">
        <v>1</v>
      </c>
      <c r="I307" s="51">
        <v>1</v>
      </c>
      <c r="J307" s="39">
        <v>1</v>
      </c>
      <c r="K307" s="51">
        <v>1</v>
      </c>
      <c r="L307" s="39">
        <v>1</v>
      </c>
      <c r="M307" s="51">
        <v>1</v>
      </c>
      <c r="N307" s="39">
        <v>1</v>
      </c>
      <c r="O307" s="39">
        <v>1</v>
      </c>
      <c r="P307" s="39">
        <v>1</v>
      </c>
      <c r="Q307" s="39">
        <v>1</v>
      </c>
      <c r="R307" s="39">
        <v>1</v>
      </c>
      <c r="S307" s="39">
        <v>1</v>
      </c>
      <c r="T307" s="39">
        <v>1</v>
      </c>
      <c r="U307" s="39">
        <f>SUM(C307,E307,G307,I307,K307,M307,O307,Q307,S307)/9</f>
        <v>1</v>
      </c>
      <c r="V307" s="70">
        <f>(U307/X304)</f>
        <v>1</v>
      </c>
    </row>
    <row r="308" spans="1:24" ht="15.75" thickBot="1" x14ac:dyDescent="0.3">
      <c r="X308" s="65">
        <v>0.45</v>
      </c>
    </row>
    <row r="309" spans="1:24" ht="15.75" thickBot="1" x14ac:dyDescent="0.3">
      <c r="A309" s="97" t="s">
        <v>190</v>
      </c>
      <c r="B309" s="103" t="s">
        <v>58</v>
      </c>
      <c r="C309" s="103"/>
      <c r="D309" s="90" t="s">
        <v>0</v>
      </c>
      <c r="E309" s="90"/>
      <c r="F309" s="90" t="s">
        <v>1</v>
      </c>
      <c r="G309" s="90"/>
      <c r="H309" s="90" t="s">
        <v>2</v>
      </c>
      <c r="I309" s="90"/>
      <c r="J309" s="90" t="s">
        <v>183</v>
      </c>
      <c r="K309" s="90"/>
      <c r="L309" s="90" t="s">
        <v>187</v>
      </c>
      <c r="M309" s="90"/>
      <c r="N309" s="90" t="s">
        <v>188</v>
      </c>
      <c r="O309" s="90"/>
      <c r="P309" s="90" t="s">
        <v>189</v>
      </c>
      <c r="Q309" s="90"/>
      <c r="R309" s="90" t="s">
        <v>192</v>
      </c>
      <c r="S309" s="90"/>
      <c r="T309" s="90" t="s">
        <v>3</v>
      </c>
      <c r="U309" s="90"/>
      <c r="V309" s="102"/>
      <c r="X309" s="65">
        <v>0.6</v>
      </c>
    </row>
    <row r="310" spans="1:24" ht="15.75" thickBot="1" x14ac:dyDescent="0.3">
      <c r="A310" s="98"/>
      <c r="B310" s="8" t="s">
        <v>81</v>
      </c>
      <c r="C310" s="8" t="s">
        <v>186</v>
      </c>
      <c r="D310" s="8" t="s">
        <v>81</v>
      </c>
      <c r="E310" s="8" t="s">
        <v>186</v>
      </c>
      <c r="F310" s="8" t="s">
        <v>81</v>
      </c>
      <c r="G310" s="8" t="s">
        <v>186</v>
      </c>
      <c r="H310" s="8" t="s">
        <v>81</v>
      </c>
      <c r="I310" s="8" t="s">
        <v>186</v>
      </c>
      <c r="J310" s="8" t="s">
        <v>81</v>
      </c>
      <c r="K310" s="8" t="s">
        <v>186</v>
      </c>
      <c r="L310" s="8" t="s">
        <v>81</v>
      </c>
      <c r="M310" s="8" t="s">
        <v>186</v>
      </c>
      <c r="N310" s="8" t="s">
        <v>81</v>
      </c>
      <c r="O310" s="8" t="s">
        <v>186</v>
      </c>
      <c r="P310" s="8" t="s">
        <v>81</v>
      </c>
      <c r="Q310" s="8" t="s">
        <v>186</v>
      </c>
      <c r="R310" s="8" t="s">
        <v>81</v>
      </c>
      <c r="S310" s="8" t="s">
        <v>186</v>
      </c>
      <c r="T310" s="8" t="s">
        <v>182</v>
      </c>
      <c r="U310" s="8" t="s">
        <v>186</v>
      </c>
      <c r="V310" s="23" t="s">
        <v>5</v>
      </c>
      <c r="X310" s="65">
        <v>0.6</v>
      </c>
    </row>
    <row r="311" spans="1:24" ht="45.75" thickBot="1" x14ac:dyDescent="0.3">
      <c r="A311" s="24" t="s">
        <v>137</v>
      </c>
      <c r="B311" s="10" t="s">
        <v>148</v>
      </c>
      <c r="C311" s="18">
        <v>0.88900000000000001</v>
      </c>
      <c r="D311" s="10" t="s">
        <v>148</v>
      </c>
      <c r="E311" s="21">
        <v>0.67</v>
      </c>
      <c r="F311" s="10" t="s">
        <v>148</v>
      </c>
      <c r="G311" s="21">
        <v>0.57999999999999996</v>
      </c>
      <c r="H311" s="10" t="s">
        <v>148</v>
      </c>
      <c r="I311" s="21">
        <v>0.89</v>
      </c>
      <c r="J311" s="10" t="s">
        <v>148</v>
      </c>
      <c r="K311" s="21">
        <v>1</v>
      </c>
      <c r="L311" s="10" t="s">
        <v>148</v>
      </c>
      <c r="M311" s="22">
        <v>0.79</v>
      </c>
      <c r="N311" s="10" t="s">
        <v>148</v>
      </c>
      <c r="O311" s="22">
        <v>0.71</v>
      </c>
      <c r="P311" s="10" t="s">
        <v>148</v>
      </c>
      <c r="Q311" s="22">
        <v>0.7</v>
      </c>
      <c r="R311" s="10" t="s">
        <v>148</v>
      </c>
      <c r="S311" s="22">
        <v>0.44</v>
      </c>
      <c r="T311" s="10" t="s">
        <v>148</v>
      </c>
      <c r="U311" s="21">
        <f>SUM(C311,E311,G311,I311,K311,M311,O311,Q311,S311)/9</f>
        <v>0.7410000000000001</v>
      </c>
      <c r="V311" s="59">
        <f t="shared" ref="V311:V317" si="46">(U311/X308)</f>
        <v>1.6466666666666669</v>
      </c>
      <c r="X311" s="65">
        <v>0.4</v>
      </c>
    </row>
    <row r="312" spans="1:24" ht="30.75" thickBot="1" x14ac:dyDescent="0.3">
      <c r="A312" s="24" t="s">
        <v>138</v>
      </c>
      <c r="B312" s="10" t="s">
        <v>149</v>
      </c>
      <c r="C312" s="21">
        <v>1</v>
      </c>
      <c r="D312" s="10" t="s">
        <v>149</v>
      </c>
      <c r="E312" s="21">
        <v>1</v>
      </c>
      <c r="F312" s="10" t="s">
        <v>149</v>
      </c>
      <c r="G312" s="21">
        <v>0.92</v>
      </c>
      <c r="H312" s="10" t="s">
        <v>149</v>
      </c>
      <c r="I312" s="21">
        <v>1</v>
      </c>
      <c r="J312" s="10" t="s">
        <v>149</v>
      </c>
      <c r="K312" s="21">
        <v>1</v>
      </c>
      <c r="L312" s="10" t="s">
        <v>149</v>
      </c>
      <c r="M312" s="22">
        <v>0.95</v>
      </c>
      <c r="N312" s="10" t="s">
        <v>149</v>
      </c>
      <c r="O312" s="22">
        <v>1</v>
      </c>
      <c r="P312" s="10" t="s">
        <v>149</v>
      </c>
      <c r="Q312" s="22">
        <v>0.9</v>
      </c>
      <c r="R312" s="10" t="s">
        <v>149</v>
      </c>
      <c r="S312" s="22">
        <v>1</v>
      </c>
      <c r="T312" s="10" t="s">
        <v>149</v>
      </c>
      <c r="U312" s="21">
        <f t="shared" ref="U312:U322" si="47">SUM(C312,E312,G312,I312,K312,M312,O312,Q312,S312)/9</f>
        <v>0.97444444444444445</v>
      </c>
      <c r="V312" s="59">
        <f t="shared" si="46"/>
        <v>1.6240740740740742</v>
      </c>
      <c r="X312" s="65">
        <v>0.95</v>
      </c>
    </row>
    <row r="313" spans="1:24" ht="30.75" thickBot="1" x14ac:dyDescent="0.3">
      <c r="A313" s="24" t="s">
        <v>139</v>
      </c>
      <c r="B313" s="10" t="s">
        <v>149</v>
      </c>
      <c r="C313" s="21">
        <v>1</v>
      </c>
      <c r="D313" s="10" t="s">
        <v>149</v>
      </c>
      <c r="E313" s="21">
        <v>1</v>
      </c>
      <c r="F313" s="10" t="s">
        <v>149</v>
      </c>
      <c r="G313" s="21">
        <v>0.67</v>
      </c>
      <c r="H313" s="10" t="s">
        <v>149</v>
      </c>
      <c r="I313" s="21">
        <v>1</v>
      </c>
      <c r="J313" s="10" t="s">
        <v>149</v>
      </c>
      <c r="K313" s="21">
        <v>1</v>
      </c>
      <c r="L313" s="10" t="s">
        <v>149</v>
      </c>
      <c r="M313" s="22">
        <v>0.79</v>
      </c>
      <c r="N313" s="10" t="s">
        <v>149</v>
      </c>
      <c r="O313" s="22">
        <v>0.86</v>
      </c>
      <c r="P313" s="10" t="s">
        <v>149</v>
      </c>
      <c r="Q313" s="22">
        <v>0.86</v>
      </c>
      <c r="R313" s="10" t="s">
        <v>149</v>
      </c>
      <c r="S313" s="22">
        <v>0.86</v>
      </c>
      <c r="T313" s="10" t="s">
        <v>149</v>
      </c>
      <c r="U313" s="21">
        <f t="shared" si="47"/>
        <v>0.89333333333333342</v>
      </c>
      <c r="V313" s="59">
        <f t="shared" si="46"/>
        <v>1.4888888888888892</v>
      </c>
      <c r="X313" s="65">
        <v>0.5</v>
      </c>
    </row>
    <row r="314" spans="1:24" ht="30.75" thickBot="1" x14ac:dyDescent="0.3">
      <c r="A314" s="24" t="s">
        <v>140</v>
      </c>
      <c r="B314" s="10" t="s">
        <v>150</v>
      </c>
      <c r="C314" s="22">
        <v>0.29520000000000002</v>
      </c>
      <c r="D314" s="10" t="s">
        <v>150</v>
      </c>
      <c r="E314" s="21">
        <v>0.35</v>
      </c>
      <c r="F314" s="10" t="s">
        <v>150</v>
      </c>
      <c r="G314" s="21">
        <v>0.35</v>
      </c>
      <c r="H314" s="10" t="s">
        <v>150</v>
      </c>
      <c r="I314" s="21">
        <v>0.35</v>
      </c>
      <c r="J314" s="10" t="s">
        <v>150</v>
      </c>
      <c r="K314" s="21">
        <v>0.31</v>
      </c>
      <c r="L314" s="10" t="s">
        <v>150</v>
      </c>
      <c r="M314" s="21">
        <v>0.34</v>
      </c>
      <c r="N314" s="10" t="s">
        <v>150</v>
      </c>
      <c r="O314" s="21">
        <v>0.28999999999999998</v>
      </c>
      <c r="P314" s="10" t="s">
        <v>150</v>
      </c>
      <c r="Q314" s="21">
        <v>0.32</v>
      </c>
      <c r="R314" s="10" t="s">
        <v>150</v>
      </c>
      <c r="S314" s="21">
        <v>0.32</v>
      </c>
      <c r="T314" s="10" t="s">
        <v>150</v>
      </c>
      <c r="U314" s="21">
        <f t="shared" si="47"/>
        <v>0.32502222222222221</v>
      </c>
      <c r="V314" s="59">
        <f t="shared" si="46"/>
        <v>0.81255555555555548</v>
      </c>
      <c r="X314" s="65">
        <v>0.5</v>
      </c>
    </row>
    <row r="315" spans="1:24" ht="30.75" thickBot="1" x14ac:dyDescent="0.3">
      <c r="A315" s="24" t="s">
        <v>141</v>
      </c>
      <c r="B315" s="10" t="s">
        <v>151</v>
      </c>
      <c r="C315" s="21">
        <v>1</v>
      </c>
      <c r="D315" s="10" t="s">
        <v>151</v>
      </c>
      <c r="E315" s="21">
        <v>1</v>
      </c>
      <c r="F315" s="10" t="s">
        <v>151</v>
      </c>
      <c r="G315" s="21">
        <v>0.95</v>
      </c>
      <c r="H315" s="10" t="s">
        <v>151</v>
      </c>
      <c r="I315" s="21">
        <v>1</v>
      </c>
      <c r="J315" s="10" t="s">
        <v>151</v>
      </c>
      <c r="K315" s="21">
        <v>0.91</v>
      </c>
      <c r="L315" s="10" t="s">
        <v>151</v>
      </c>
      <c r="M315" s="21">
        <v>1</v>
      </c>
      <c r="N315" s="10" t="s">
        <v>151</v>
      </c>
      <c r="O315" s="21">
        <v>1</v>
      </c>
      <c r="P315" s="10" t="s">
        <v>151</v>
      </c>
      <c r="Q315" s="21">
        <v>1</v>
      </c>
      <c r="R315" s="10" t="s">
        <v>151</v>
      </c>
      <c r="S315" s="21">
        <v>1</v>
      </c>
      <c r="T315" s="10" t="s">
        <v>151</v>
      </c>
      <c r="U315" s="21">
        <f t="shared" si="47"/>
        <v>0.98444444444444434</v>
      </c>
      <c r="V315" s="59">
        <f t="shared" si="46"/>
        <v>1.0362573099415204</v>
      </c>
      <c r="X315" s="65">
        <v>0.2</v>
      </c>
    </row>
    <row r="316" spans="1:24" ht="30.75" thickBot="1" x14ac:dyDescent="0.3">
      <c r="A316" s="24" t="s">
        <v>142</v>
      </c>
      <c r="B316" s="10" t="s">
        <v>152</v>
      </c>
      <c r="C316" s="21">
        <v>0.37</v>
      </c>
      <c r="D316" s="10" t="s">
        <v>152</v>
      </c>
      <c r="E316" s="21">
        <v>0.36</v>
      </c>
      <c r="F316" s="10" t="s">
        <v>152</v>
      </c>
      <c r="G316" s="21">
        <v>0.38</v>
      </c>
      <c r="H316" s="10" t="s">
        <v>152</v>
      </c>
      <c r="I316" s="21">
        <v>0.39</v>
      </c>
      <c r="J316" s="10" t="s">
        <v>152</v>
      </c>
      <c r="K316" s="21">
        <v>0.38</v>
      </c>
      <c r="L316" s="10" t="s">
        <v>152</v>
      </c>
      <c r="M316" s="21">
        <v>0.38</v>
      </c>
      <c r="N316" s="10" t="s">
        <v>152</v>
      </c>
      <c r="O316" s="21">
        <v>0.39</v>
      </c>
      <c r="P316" s="10" t="s">
        <v>152</v>
      </c>
      <c r="Q316" s="21">
        <v>0.4</v>
      </c>
      <c r="R316" s="10" t="s">
        <v>152</v>
      </c>
      <c r="S316" s="21">
        <v>0.43</v>
      </c>
      <c r="T316" s="10" t="s">
        <v>152</v>
      </c>
      <c r="U316" s="21">
        <f t="shared" si="47"/>
        <v>0.38666666666666666</v>
      </c>
      <c r="V316" s="59">
        <f t="shared" si="46"/>
        <v>0.77333333333333332</v>
      </c>
      <c r="X316" s="66">
        <v>4.3999999999999997E-2</v>
      </c>
    </row>
    <row r="317" spans="1:24" ht="45.75" thickBot="1" x14ac:dyDescent="0.3">
      <c r="A317" s="24" t="s">
        <v>143</v>
      </c>
      <c r="B317" s="10" t="s">
        <v>152</v>
      </c>
      <c r="C317" s="22">
        <v>0.35249999999999998</v>
      </c>
      <c r="D317" s="10" t="s">
        <v>152</v>
      </c>
      <c r="E317" s="21">
        <v>0.34</v>
      </c>
      <c r="F317" s="10" t="s">
        <v>152</v>
      </c>
      <c r="G317" s="21">
        <v>0.33</v>
      </c>
      <c r="H317" s="10" t="s">
        <v>152</v>
      </c>
      <c r="I317" s="21">
        <v>0.34</v>
      </c>
      <c r="J317" s="10" t="s">
        <v>152</v>
      </c>
      <c r="K317" s="21">
        <v>0.35</v>
      </c>
      <c r="L317" s="10" t="s">
        <v>152</v>
      </c>
      <c r="M317" s="22">
        <v>0.37</v>
      </c>
      <c r="N317" s="10" t="s">
        <v>152</v>
      </c>
      <c r="O317" s="22">
        <v>0.35</v>
      </c>
      <c r="P317" s="10" t="s">
        <v>152</v>
      </c>
      <c r="Q317" s="22">
        <v>0.35</v>
      </c>
      <c r="R317" s="10" t="s">
        <v>152</v>
      </c>
      <c r="S317" s="22">
        <v>0.39</v>
      </c>
      <c r="T317" s="10" t="s">
        <v>152</v>
      </c>
      <c r="U317" s="21">
        <f t="shared" si="47"/>
        <v>0.35250000000000004</v>
      </c>
      <c r="V317" s="59">
        <f t="shared" si="46"/>
        <v>0.70500000000000007</v>
      </c>
      <c r="X317" s="65">
        <v>0.2</v>
      </c>
    </row>
    <row r="318" spans="1:24" ht="30.75" thickBot="1" x14ac:dyDescent="0.3">
      <c r="A318" s="24" t="s">
        <v>155</v>
      </c>
      <c r="B318" s="10" t="s">
        <v>153</v>
      </c>
      <c r="C318" s="22">
        <v>0.14560000000000001</v>
      </c>
      <c r="D318" s="10" t="s">
        <v>153</v>
      </c>
      <c r="E318" s="22">
        <v>0.16889999999999999</v>
      </c>
      <c r="F318" s="10" t="s">
        <v>153</v>
      </c>
      <c r="G318" s="22">
        <v>0.13420000000000001</v>
      </c>
      <c r="H318" s="10" t="s">
        <v>153</v>
      </c>
      <c r="I318" s="22">
        <v>0.1241</v>
      </c>
      <c r="J318" s="10" t="s">
        <v>153</v>
      </c>
      <c r="K318" s="22">
        <v>0.14330000000000001</v>
      </c>
      <c r="L318" s="10" t="s">
        <v>153</v>
      </c>
      <c r="M318" s="22">
        <v>0.15329999999999999</v>
      </c>
      <c r="N318" s="10" t="s">
        <v>153</v>
      </c>
      <c r="O318" s="22">
        <v>0.14630000000000001</v>
      </c>
      <c r="P318" s="10" t="s">
        <v>153</v>
      </c>
      <c r="Q318" s="22" t="s">
        <v>191</v>
      </c>
      <c r="R318" s="10" t="s">
        <v>153</v>
      </c>
      <c r="S318" s="22">
        <v>0.19520000000000001</v>
      </c>
      <c r="T318" s="10" t="s">
        <v>153</v>
      </c>
      <c r="U318" s="21">
        <f t="shared" si="47"/>
        <v>0.13454444444444447</v>
      </c>
      <c r="V318" s="59">
        <f>(X315/U318)</f>
        <v>1.4864976463787265</v>
      </c>
      <c r="X318" s="65">
        <v>1</v>
      </c>
    </row>
    <row r="319" spans="1:24" ht="30.75" thickBot="1" x14ac:dyDescent="0.3">
      <c r="A319" s="24" t="s">
        <v>144</v>
      </c>
      <c r="B319" s="14">
        <v>0.03</v>
      </c>
      <c r="C319" s="18">
        <v>6.0999999999999999E-2</v>
      </c>
      <c r="D319" s="14">
        <v>0.03</v>
      </c>
      <c r="E319" s="22">
        <v>5.3999999999999999E-2</v>
      </c>
      <c r="F319" s="14">
        <v>0.03</v>
      </c>
      <c r="G319" s="18">
        <v>4.5999999999999999E-2</v>
      </c>
      <c r="H319" s="14">
        <v>0.03</v>
      </c>
      <c r="I319" s="18">
        <v>4.7E-2</v>
      </c>
      <c r="J319" s="14">
        <v>0.03</v>
      </c>
      <c r="K319" s="18">
        <v>4.5999999999999999E-2</v>
      </c>
      <c r="L319" s="14">
        <v>0.03</v>
      </c>
      <c r="M319" s="18">
        <v>5.3999999999999999E-2</v>
      </c>
      <c r="N319" s="14">
        <v>0.03</v>
      </c>
      <c r="O319" s="21">
        <v>6.2E-2</v>
      </c>
      <c r="P319" s="14">
        <v>0.03</v>
      </c>
      <c r="Q319" s="18">
        <v>6.3E-2</v>
      </c>
      <c r="R319" s="14">
        <v>0.03</v>
      </c>
      <c r="S319" s="21" t="s">
        <v>184</v>
      </c>
      <c r="T319" s="14">
        <v>0.03</v>
      </c>
      <c r="U319" s="21">
        <f t="shared" si="47"/>
        <v>4.8111111111111104E-2</v>
      </c>
      <c r="V319" s="59">
        <f>(U319/X316)</f>
        <v>1.0934343434343434</v>
      </c>
      <c r="X319" s="65">
        <v>0.8</v>
      </c>
    </row>
    <row r="320" spans="1:24" ht="30.75" thickBot="1" x14ac:dyDescent="0.3">
      <c r="A320" s="24" t="s">
        <v>145</v>
      </c>
      <c r="B320" s="10" t="s">
        <v>153</v>
      </c>
      <c r="C320" s="21">
        <v>0.1</v>
      </c>
      <c r="D320" s="10" t="s">
        <v>153</v>
      </c>
      <c r="E320" s="21">
        <v>0.11</v>
      </c>
      <c r="F320" s="10" t="s">
        <v>153</v>
      </c>
      <c r="G320" s="21">
        <v>0.15</v>
      </c>
      <c r="H320" s="10" t="s">
        <v>153</v>
      </c>
      <c r="I320" s="21">
        <v>0.09</v>
      </c>
      <c r="J320" s="10" t="s">
        <v>153</v>
      </c>
      <c r="K320" s="21">
        <v>0.15</v>
      </c>
      <c r="L320" s="10" t="s">
        <v>153</v>
      </c>
      <c r="M320" s="21">
        <v>0.11</v>
      </c>
      <c r="N320" s="10" t="s">
        <v>153</v>
      </c>
      <c r="O320" s="21">
        <v>0.11</v>
      </c>
      <c r="P320" s="10" t="s">
        <v>153</v>
      </c>
      <c r="Q320" s="21" t="s">
        <v>184</v>
      </c>
      <c r="R320" s="10" t="s">
        <v>153</v>
      </c>
      <c r="S320" s="21" t="s">
        <v>184</v>
      </c>
      <c r="T320" s="10" t="s">
        <v>153</v>
      </c>
      <c r="U320" s="21">
        <f t="shared" si="47"/>
        <v>9.1111111111111101E-2</v>
      </c>
      <c r="V320" s="59">
        <f>(X317/U320)</f>
        <v>2.1951219512195124</v>
      </c>
      <c r="X320" s="65">
        <v>1</v>
      </c>
    </row>
    <row r="321" spans="1:22" ht="75" customHeight="1" thickBot="1" x14ac:dyDescent="0.3">
      <c r="A321" s="24" t="s">
        <v>156</v>
      </c>
      <c r="B321" s="15">
        <v>0.8</v>
      </c>
      <c r="C321" s="21" t="s">
        <v>184</v>
      </c>
      <c r="D321" s="15">
        <v>0.8</v>
      </c>
      <c r="E321" s="21" t="s">
        <v>184</v>
      </c>
      <c r="F321" s="15">
        <v>0.8</v>
      </c>
      <c r="G321" s="21" t="s">
        <v>184</v>
      </c>
      <c r="H321" s="15">
        <v>0.8</v>
      </c>
      <c r="I321" s="21" t="s">
        <v>184</v>
      </c>
      <c r="J321" s="15">
        <v>0.8</v>
      </c>
      <c r="K321" s="21" t="s">
        <v>184</v>
      </c>
      <c r="L321" s="15">
        <v>0.8</v>
      </c>
      <c r="M321" s="21" t="s">
        <v>184</v>
      </c>
      <c r="N321" s="15">
        <v>0.8</v>
      </c>
      <c r="O321" s="21" t="s">
        <v>184</v>
      </c>
      <c r="P321" s="15">
        <v>0.8</v>
      </c>
      <c r="Q321" s="21" t="s">
        <v>184</v>
      </c>
      <c r="R321" s="15">
        <v>0.8</v>
      </c>
      <c r="S321" s="21" t="s">
        <v>184</v>
      </c>
      <c r="T321" s="15">
        <v>0.8</v>
      </c>
      <c r="U321" s="21">
        <f t="shared" si="47"/>
        <v>0</v>
      </c>
      <c r="V321" s="59">
        <f>(U321/X318)</f>
        <v>0</v>
      </c>
    </row>
    <row r="322" spans="1:22" ht="45.75" thickBot="1" x14ac:dyDescent="0.3">
      <c r="A322" s="24" t="s">
        <v>146</v>
      </c>
      <c r="B322" s="10" t="s">
        <v>154</v>
      </c>
      <c r="C322" s="21" t="s">
        <v>184</v>
      </c>
      <c r="D322" s="10" t="s">
        <v>154</v>
      </c>
      <c r="E322" s="21" t="s">
        <v>184</v>
      </c>
      <c r="F322" s="10" t="s">
        <v>154</v>
      </c>
      <c r="G322" s="21" t="s">
        <v>184</v>
      </c>
      <c r="H322" s="10" t="s">
        <v>154</v>
      </c>
      <c r="I322" s="21" t="s">
        <v>184</v>
      </c>
      <c r="J322" s="10" t="s">
        <v>154</v>
      </c>
      <c r="K322" s="21" t="s">
        <v>184</v>
      </c>
      <c r="L322" s="10" t="s">
        <v>154</v>
      </c>
      <c r="M322" s="21" t="s">
        <v>184</v>
      </c>
      <c r="N322" s="10" t="s">
        <v>154</v>
      </c>
      <c r="O322" s="21" t="s">
        <v>184</v>
      </c>
      <c r="P322" s="10" t="s">
        <v>154</v>
      </c>
      <c r="Q322" s="21" t="s">
        <v>184</v>
      </c>
      <c r="R322" s="10" t="s">
        <v>154</v>
      </c>
      <c r="S322" s="21" t="s">
        <v>184</v>
      </c>
      <c r="T322" s="10" t="s">
        <v>154</v>
      </c>
      <c r="U322" s="21">
        <f t="shared" si="47"/>
        <v>0</v>
      </c>
      <c r="V322" s="59">
        <f>(U322/X319)</f>
        <v>0</v>
      </c>
    </row>
    <row r="323" spans="1:22" ht="30.75" thickBot="1" x14ac:dyDescent="0.3">
      <c r="A323" s="26" t="s">
        <v>147</v>
      </c>
      <c r="B323" s="39">
        <v>1</v>
      </c>
      <c r="C323" s="51">
        <v>1</v>
      </c>
      <c r="D323" s="39">
        <v>1</v>
      </c>
      <c r="E323" s="51">
        <v>1</v>
      </c>
      <c r="F323" s="39">
        <v>1</v>
      </c>
      <c r="G323" s="51">
        <v>1</v>
      </c>
      <c r="H323" s="39">
        <v>1</v>
      </c>
      <c r="I323" s="51">
        <v>1</v>
      </c>
      <c r="J323" s="39">
        <v>1</v>
      </c>
      <c r="K323" s="51">
        <v>1</v>
      </c>
      <c r="L323" s="39">
        <v>1</v>
      </c>
      <c r="M323" s="51">
        <v>1</v>
      </c>
      <c r="N323" s="39">
        <v>1</v>
      </c>
      <c r="O323" s="39">
        <v>1</v>
      </c>
      <c r="P323" s="39">
        <v>1</v>
      </c>
      <c r="Q323" s="39">
        <v>1</v>
      </c>
      <c r="R323" s="39">
        <v>1</v>
      </c>
      <c r="S323" s="39">
        <v>1</v>
      </c>
      <c r="T323" s="39">
        <v>1</v>
      </c>
      <c r="U323" s="39">
        <f>SUM(C323,E323,G323,I323,K323,M323,O323,Q323,S323)/9</f>
        <v>1</v>
      </c>
      <c r="V323" s="70">
        <f>(U323/X320)</f>
        <v>1</v>
      </c>
    </row>
    <row r="324" spans="1:22" ht="15.75" thickBot="1" x14ac:dyDescent="0.3">
      <c r="A324" s="34" t="s">
        <v>70</v>
      </c>
      <c r="B324" s="100" t="s">
        <v>185</v>
      </c>
      <c r="C324" s="100"/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1"/>
    </row>
    <row r="326" spans="1:22" x14ac:dyDescent="0.25">
      <c r="A326" s="124" t="s">
        <v>6</v>
      </c>
      <c r="B326" s="124"/>
      <c r="C326" s="124"/>
      <c r="D326" s="124"/>
      <c r="E326" s="124"/>
      <c r="F326" s="124"/>
      <c r="G326" s="124"/>
      <c r="H326" s="124"/>
      <c r="I326" s="124"/>
      <c r="J326" s="68"/>
      <c r="K326" s="68"/>
      <c r="L326" s="68"/>
      <c r="M326" s="68"/>
      <c r="N326" s="68"/>
      <c r="O326" s="68"/>
      <c r="P326" s="68"/>
      <c r="Q326" s="68"/>
      <c r="R326" s="68"/>
      <c r="S326" s="68"/>
    </row>
    <row r="327" spans="1:22" x14ac:dyDescent="0.25">
      <c r="A327" s="5" t="s">
        <v>205</v>
      </c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</sheetData>
  <mergeCells count="388">
    <mergeCell ref="N98:O98"/>
    <mergeCell ref="P98:Q98"/>
    <mergeCell ref="R98:S98"/>
    <mergeCell ref="T83:V83"/>
    <mergeCell ref="A79:A80"/>
    <mergeCell ref="B79:C79"/>
    <mergeCell ref="D79:E79"/>
    <mergeCell ref="F79:G79"/>
    <mergeCell ref="H79:I79"/>
    <mergeCell ref="J79:K79"/>
    <mergeCell ref="L79:M79"/>
    <mergeCell ref="N79:O79"/>
    <mergeCell ref="P79:Q79"/>
    <mergeCell ref="R79:S79"/>
    <mergeCell ref="T79:V79"/>
    <mergeCell ref="T98:V98"/>
    <mergeCell ref="H245:I245"/>
    <mergeCell ref="J163:K163"/>
    <mergeCell ref="J165:J167"/>
    <mergeCell ref="K165:K167"/>
    <mergeCell ref="J277:K277"/>
    <mergeCell ref="B211:V211"/>
    <mergeCell ref="J213:K213"/>
    <mergeCell ref="T245:V245"/>
    <mergeCell ref="B261:C261"/>
    <mergeCell ref="N203:O203"/>
    <mergeCell ref="N213:O213"/>
    <mergeCell ref="L245:M245"/>
    <mergeCell ref="F261:G261"/>
    <mergeCell ref="H261:I261"/>
    <mergeCell ref="N245:O245"/>
    <mergeCell ref="N261:O261"/>
    <mergeCell ref="T261:V261"/>
    <mergeCell ref="L261:M261"/>
    <mergeCell ref="D261:E261"/>
    <mergeCell ref="J245:K245"/>
    <mergeCell ref="R163:S163"/>
    <mergeCell ref="R169:S169"/>
    <mergeCell ref="J37:K37"/>
    <mergeCell ref="J42:K42"/>
    <mergeCell ref="K44:K45"/>
    <mergeCell ref="J70:K70"/>
    <mergeCell ref="J75:K75"/>
    <mergeCell ref="J108:K108"/>
    <mergeCell ref="J114:K114"/>
    <mergeCell ref="J83:K83"/>
    <mergeCell ref="F193:G193"/>
    <mergeCell ref="H193:I193"/>
    <mergeCell ref="B169:C169"/>
    <mergeCell ref="D169:E169"/>
    <mergeCell ref="F169:G169"/>
    <mergeCell ref="H169:I169"/>
    <mergeCell ref="I44:I45"/>
    <mergeCell ref="J119:K119"/>
    <mergeCell ref="J123:K123"/>
    <mergeCell ref="B119:C119"/>
    <mergeCell ref="J134:K134"/>
    <mergeCell ref="B163:C163"/>
    <mergeCell ref="D163:E163"/>
    <mergeCell ref="F163:G163"/>
    <mergeCell ref="H163:I163"/>
    <mergeCell ref="J98:K98"/>
    <mergeCell ref="B83:C83"/>
    <mergeCell ref="D83:E83"/>
    <mergeCell ref="F83:G83"/>
    <mergeCell ref="H83:I83"/>
    <mergeCell ref="D119:E119"/>
    <mergeCell ref="T193:V193"/>
    <mergeCell ref="J169:K169"/>
    <mergeCell ref="J176:K176"/>
    <mergeCell ref="J185:K185"/>
    <mergeCell ref="J193:K193"/>
    <mergeCell ref="J261:K261"/>
    <mergeCell ref="R185:S185"/>
    <mergeCell ref="R193:S193"/>
    <mergeCell ref="R203:S203"/>
    <mergeCell ref="R213:S213"/>
    <mergeCell ref="R223:S223"/>
    <mergeCell ref="R233:S233"/>
    <mergeCell ref="R245:S245"/>
    <mergeCell ref="R261:S261"/>
    <mergeCell ref="P185:Q185"/>
    <mergeCell ref="P193:Q193"/>
    <mergeCell ref="P203:Q203"/>
    <mergeCell ref="P213:Q213"/>
    <mergeCell ref="P245:Q245"/>
    <mergeCell ref="P261:Q261"/>
    <mergeCell ref="L169:M169"/>
    <mergeCell ref="L176:M176"/>
    <mergeCell ref="L185:M185"/>
    <mergeCell ref="L193:M193"/>
    <mergeCell ref="T108:V108"/>
    <mergeCell ref="L37:M37"/>
    <mergeCell ref="L42:M42"/>
    <mergeCell ref="N193:O193"/>
    <mergeCell ref="N185:O185"/>
    <mergeCell ref="T169:V169"/>
    <mergeCell ref="R134:S134"/>
    <mergeCell ref="R146:S146"/>
    <mergeCell ref="R151:S151"/>
    <mergeCell ref="R155:S155"/>
    <mergeCell ref="S44:S45"/>
    <mergeCell ref="P119:Q119"/>
    <mergeCell ref="P123:Q123"/>
    <mergeCell ref="P134:Q134"/>
    <mergeCell ref="P155:Q155"/>
    <mergeCell ref="P163:Q163"/>
    <mergeCell ref="R176:S176"/>
    <mergeCell ref="R123:S123"/>
    <mergeCell ref="L83:M83"/>
    <mergeCell ref="N83:O83"/>
    <mergeCell ref="D213:E213"/>
    <mergeCell ref="F213:G213"/>
    <mergeCell ref="H213:I213"/>
    <mergeCell ref="T213:V213"/>
    <mergeCell ref="A203:A204"/>
    <mergeCell ref="B203:C203"/>
    <mergeCell ref="D203:E203"/>
    <mergeCell ref="F203:G203"/>
    <mergeCell ref="H203:I203"/>
    <mergeCell ref="A163:A164"/>
    <mergeCell ref="T5:V5"/>
    <mergeCell ref="A36:C36"/>
    <mergeCell ref="T70:V70"/>
    <mergeCell ref="T42:V42"/>
    <mergeCell ref="A70:A71"/>
    <mergeCell ref="A37:A38"/>
    <mergeCell ref="B37:C37"/>
    <mergeCell ref="D37:E37"/>
    <mergeCell ref="F37:G37"/>
    <mergeCell ref="H37:I37"/>
    <mergeCell ref="T37:V37"/>
    <mergeCell ref="A75:A76"/>
    <mergeCell ref="H23:H24"/>
    <mergeCell ref="F108:G108"/>
    <mergeCell ref="H108:I108"/>
    <mergeCell ref="L5:M5"/>
    <mergeCell ref="L23:L24"/>
    <mergeCell ref="L163:M163"/>
    <mergeCell ref="B5:C5"/>
    <mergeCell ref="R23:R24"/>
    <mergeCell ref="A41:V41"/>
    <mergeCell ref="J5:K5"/>
    <mergeCell ref="J23:J24"/>
    <mergeCell ref="A326:I326"/>
    <mergeCell ref="B165:B167"/>
    <mergeCell ref="M165:M167"/>
    <mergeCell ref="L165:L167"/>
    <mergeCell ref="E44:E45"/>
    <mergeCell ref="G44:G45"/>
    <mergeCell ref="M44:M45"/>
    <mergeCell ref="U44:U45"/>
    <mergeCell ref="L70:M70"/>
    <mergeCell ref="L75:M75"/>
    <mergeCell ref="L108:M108"/>
    <mergeCell ref="L114:M114"/>
    <mergeCell ref="L119:M119"/>
    <mergeCell ref="L123:M123"/>
    <mergeCell ref="L134:M134"/>
    <mergeCell ref="L146:M146"/>
    <mergeCell ref="L151:M151"/>
    <mergeCell ref="H70:I70"/>
    <mergeCell ref="T75:V75"/>
    <mergeCell ref="H114:I114"/>
    <mergeCell ref="C44:C45"/>
    <mergeCell ref="B193:C193"/>
    <mergeCell ref="D193:E193"/>
    <mergeCell ref="D108:E108"/>
    <mergeCell ref="A2:V3"/>
    <mergeCell ref="B134:C134"/>
    <mergeCell ref="D134:E134"/>
    <mergeCell ref="F134:G134"/>
    <mergeCell ref="H134:I134"/>
    <mergeCell ref="T134:V134"/>
    <mergeCell ref="B123:C123"/>
    <mergeCell ref="D123:E123"/>
    <mergeCell ref="F123:G123"/>
    <mergeCell ref="H123:I123"/>
    <mergeCell ref="B70:C70"/>
    <mergeCell ref="D70:E70"/>
    <mergeCell ref="F70:G70"/>
    <mergeCell ref="D75:E75"/>
    <mergeCell ref="F75:G75"/>
    <mergeCell ref="H75:I75"/>
    <mergeCell ref="H119:I119"/>
    <mergeCell ref="F119:G119"/>
    <mergeCell ref="F114:G114"/>
    <mergeCell ref="D23:D24"/>
    <mergeCell ref="V23:V24"/>
    <mergeCell ref="B23:B24"/>
    <mergeCell ref="B35:V35"/>
    <mergeCell ref="B68:V68"/>
    <mergeCell ref="A98:A99"/>
    <mergeCell ref="D5:E5"/>
    <mergeCell ref="F5:G5"/>
    <mergeCell ref="H5:I5"/>
    <mergeCell ref="B42:C42"/>
    <mergeCell ref="D42:E42"/>
    <mergeCell ref="F42:G42"/>
    <mergeCell ref="A114:A115"/>
    <mergeCell ref="B114:C114"/>
    <mergeCell ref="D114:E114"/>
    <mergeCell ref="B98:C98"/>
    <mergeCell ref="D98:E98"/>
    <mergeCell ref="F98:G98"/>
    <mergeCell ref="H98:I98"/>
    <mergeCell ref="A42:A43"/>
    <mergeCell ref="A108:A109"/>
    <mergeCell ref="B108:C108"/>
    <mergeCell ref="A83:A84"/>
    <mergeCell ref="A94:A95"/>
    <mergeCell ref="F23:F24"/>
    <mergeCell ref="A5:A6"/>
    <mergeCell ref="A134:A135"/>
    <mergeCell ref="A151:A152"/>
    <mergeCell ref="B151:C151"/>
    <mergeCell ref="D151:E151"/>
    <mergeCell ref="F151:G151"/>
    <mergeCell ref="H151:I151"/>
    <mergeCell ref="T151:V151"/>
    <mergeCell ref="A146:A147"/>
    <mergeCell ref="B146:C146"/>
    <mergeCell ref="T146:V146"/>
    <mergeCell ref="J146:K146"/>
    <mergeCell ref="J151:K151"/>
    <mergeCell ref="J155:K155"/>
    <mergeCell ref="P146:Q146"/>
    <mergeCell ref="P151:Q151"/>
    <mergeCell ref="T114:V114"/>
    <mergeCell ref="H42:I42"/>
    <mergeCell ref="B75:C75"/>
    <mergeCell ref="T123:V123"/>
    <mergeCell ref="B94:C94"/>
    <mergeCell ref="D94:E94"/>
    <mergeCell ref="F94:G94"/>
    <mergeCell ref="H94:I94"/>
    <mergeCell ref="J94:K94"/>
    <mergeCell ref="L94:M94"/>
    <mergeCell ref="N94:O94"/>
    <mergeCell ref="P94:Q94"/>
    <mergeCell ref="R94:S94"/>
    <mergeCell ref="T94:V94"/>
    <mergeCell ref="T119:V119"/>
    <mergeCell ref="P83:Q83"/>
    <mergeCell ref="R83:S83"/>
    <mergeCell ref="L98:M98"/>
    <mergeCell ref="A155:A156"/>
    <mergeCell ref="B155:C155"/>
    <mergeCell ref="D155:E155"/>
    <mergeCell ref="F155:G155"/>
    <mergeCell ref="H155:I155"/>
    <mergeCell ref="L155:M155"/>
    <mergeCell ref="D146:E146"/>
    <mergeCell ref="F146:G146"/>
    <mergeCell ref="H146:I146"/>
    <mergeCell ref="N169:O169"/>
    <mergeCell ref="O165:O167"/>
    <mergeCell ref="S165:S167"/>
    <mergeCell ref="P165:P167"/>
    <mergeCell ref="Q165:Q167"/>
    <mergeCell ref="P169:Q169"/>
    <mergeCell ref="P176:Q176"/>
    <mergeCell ref="R165:R167"/>
    <mergeCell ref="T155:V155"/>
    <mergeCell ref="T163:V163"/>
    <mergeCell ref="C165:C167"/>
    <mergeCell ref="H165:H167"/>
    <mergeCell ref="I165:I167"/>
    <mergeCell ref="G165:G167"/>
    <mergeCell ref="E165:E167"/>
    <mergeCell ref="D165:D167"/>
    <mergeCell ref="T165:T167"/>
    <mergeCell ref="U165:U167"/>
    <mergeCell ref="F165:F167"/>
    <mergeCell ref="F245:G245"/>
    <mergeCell ref="B245:C245"/>
    <mergeCell ref="D245:E245"/>
    <mergeCell ref="P293:Q293"/>
    <mergeCell ref="A176:A177"/>
    <mergeCell ref="B176:C176"/>
    <mergeCell ref="D176:E176"/>
    <mergeCell ref="F176:G176"/>
    <mergeCell ref="H176:I176"/>
    <mergeCell ref="L203:M203"/>
    <mergeCell ref="L213:M213"/>
    <mergeCell ref="L223:M223"/>
    <mergeCell ref="A184:V184"/>
    <mergeCell ref="A185:A186"/>
    <mergeCell ref="B185:C185"/>
    <mergeCell ref="D185:E185"/>
    <mergeCell ref="F185:G185"/>
    <mergeCell ref="H185:I185"/>
    <mergeCell ref="T185:V185"/>
    <mergeCell ref="T203:V203"/>
    <mergeCell ref="B201:V201"/>
    <mergeCell ref="J203:K203"/>
    <mergeCell ref="A213:A214"/>
    <mergeCell ref="B213:C213"/>
    <mergeCell ref="B233:C233"/>
    <mergeCell ref="D233:E233"/>
    <mergeCell ref="F233:G233"/>
    <mergeCell ref="H233:I233"/>
    <mergeCell ref="T233:V233"/>
    <mergeCell ref="A223:A224"/>
    <mergeCell ref="B223:C223"/>
    <mergeCell ref="D223:E223"/>
    <mergeCell ref="F223:G223"/>
    <mergeCell ref="H223:I223"/>
    <mergeCell ref="N233:O233"/>
    <mergeCell ref="J223:K223"/>
    <mergeCell ref="J233:K233"/>
    <mergeCell ref="T223:V223"/>
    <mergeCell ref="N223:O223"/>
    <mergeCell ref="L233:M233"/>
    <mergeCell ref="P223:Q223"/>
    <mergeCell ref="P233:Q233"/>
    <mergeCell ref="B324:V324"/>
    <mergeCell ref="T309:V309"/>
    <mergeCell ref="A309:A310"/>
    <mergeCell ref="B309:C309"/>
    <mergeCell ref="D309:E309"/>
    <mergeCell ref="F309:G309"/>
    <mergeCell ref="H309:I309"/>
    <mergeCell ref="T277:V277"/>
    <mergeCell ref="A293:A294"/>
    <mergeCell ref="B293:C293"/>
    <mergeCell ref="D293:E293"/>
    <mergeCell ref="F293:G293"/>
    <mergeCell ref="H293:I293"/>
    <mergeCell ref="T293:V293"/>
    <mergeCell ref="A277:A278"/>
    <mergeCell ref="B277:C277"/>
    <mergeCell ref="D277:E277"/>
    <mergeCell ref="F277:G277"/>
    <mergeCell ref="H277:I277"/>
    <mergeCell ref="L277:M277"/>
    <mergeCell ref="L293:M293"/>
    <mergeCell ref="L309:M309"/>
    <mergeCell ref="J309:K309"/>
    <mergeCell ref="P277:Q277"/>
    <mergeCell ref="N277:O277"/>
    <mergeCell ref="N293:O293"/>
    <mergeCell ref="N309:O309"/>
    <mergeCell ref="O44:O45"/>
    <mergeCell ref="N165:N167"/>
    <mergeCell ref="A261:A262"/>
    <mergeCell ref="N5:O5"/>
    <mergeCell ref="N23:N24"/>
    <mergeCell ref="N37:O37"/>
    <mergeCell ref="N42:O42"/>
    <mergeCell ref="N70:O70"/>
    <mergeCell ref="N75:O75"/>
    <mergeCell ref="N108:O108"/>
    <mergeCell ref="N114:O114"/>
    <mergeCell ref="N119:O119"/>
    <mergeCell ref="N123:O123"/>
    <mergeCell ref="N134:O134"/>
    <mergeCell ref="N146:O146"/>
    <mergeCell ref="N151:O151"/>
    <mergeCell ref="N155:O155"/>
    <mergeCell ref="N163:O163"/>
    <mergeCell ref="N176:O176"/>
    <mergeCell ref="A233:A234"/>
    <mergeCell ref="J293:K293"/>
    <mergeCell ref="P309:Q309"/>
    <mergeCell ref="V44:V45"/>
    <mergeCell ref="P5:Q5"/>
    <mergeCell ref="P23:P24"/>
    <mergeCell ref="P37:Q37"/>
    <mergeCell ref="P42:Q42"/>
    <mergeCell ref="Q44:Q45"/>
    <mergeCell ref="P70:Q70"/>
    <mergeCell ref="P75:Q75"/>
    <mergeCell ref="P108:Q108"/>
    <mergeCell ref="P114:Q114"/>
    <mergeCell ref="R277:S277"/>
    <mergeCell ref="R293:S293"/>
    <mergeCell ref="R309:S309"/>
    <mergeCell ref="R5:S5"/>
    <mergeCell ref="R37:S37"/>
    <mergeCell ref="R42:S42"/>
    <mergeCell ref="R70:S70"/>
    <mergeCell ref="R75:S75"/>
    <mergeCell ref="R108:S108"/>
    <mergeCell ref="R114:S114"/>
    <mergeCell ref="R119:S119"/>
    <mergeCell ref="T176:V176"/>
    <mergeCell ref="V165:V167"/>
  </mergeCells>
  <phoneticPr fontId="19" type="noConversion"/>
  <printOptions horizontalCentered="1"/>
  <pageMargins left="0.25" right="0.25" top="0.17" bottom="0.17" header="0.17" footer="0.17"/>
  <pageSetup paperSize="9" scale="50" fitToHeight="0" orientation="landscape" r:id="rId1"/>
  <headerFooter>
    <oddFooter>&amp;RPágina &amp;P/&amp;N</oddFooter>
  </headerFooter>
  <rowBreaks count="4" manualBreakCount="4">
    <brk id="68" max="11" man="1"/>
    <brk id="182" max="11" man="1"/>
    <brk id="260" max="11" man="1"/>
    <brk id="308" max="1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Atividades e Resultados</vt:lpstr>
      <vt:lpstr>'Atividades e Resultados'!Area_de_impressao</vt:lpstr>
      <vt:lpstr>'Atividades e Resultados'!Titulos_de_impressao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Solange Moreira Lima</dc:creator>
  <cp:keywords/>
  <dc:description/>
  <cp:lastModifiedBy>Ana Cláudia da Silva Moraes</cp:lastModifiedBy>
  <cp:revision/>
  <cp:lastPrinted>2026-09-14T14:37:22Z</cp:lastPrinted>
  <dcterms:created xsi:type="dcterms:W3CDTF">2020-12-14T19:05:34Z</dcterms:created>
  <dcterms:modified xsi:type="dcterms:W3CDTF">2026-10-20T18:42:52Z</dcterms:modified>
  <cp:category/>
  <cp:contentStatus/>
</cp:coreProperties>
</file>